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tp365.sharepoint.com/SOWs/J Brothers Investments LLC/M365 Security Audit - 02Sep2026/2-Website Sample (Redacted)/"/>
    </mc:Choice>
  </mc:AlternateContent>
  <xr:revisionPtr revIDLastSave="1" documentId="11_D33BF56FA79C5963736F2BA41E31B5C88B23FFAD" xr6:coauthVersionLast="47" xr6:coauthVersionMax="47" xr10:uidLastSave="{AFE4120D-CCAE-46F7-AFA4-3E670EC5953F}"/>
  <bookViews>
    <workbookView xWindow="45972" yWindow="-108" windowWidth="46296" windowHeight="26136" tabRatio="500" xr2:uid="{00000000-000D-0000-FFFF-FFFF00000000}"/>
  </bookViews>
  <sheets>
    <sheet name="Summary" sheetId="1" r:id="rId1"/>
    <sheet name="Findings" sheetId="2" r:id="rId2"/>
    <sheet name="Roadmap" sheetId="3" r:id="rId3"/>
    <sheet name="Domains" sheetId="4" r:id="rId4"/>
    <sheet name="Secure Score" sheetId="5" r:id="rId5"/>
    <sheet name="Working well" sheetId="6" r:id="rId6"/>
    <sheet name="Verification log" sheetId="7" r:id="rId7"/>
  </sheets>
  <definedNames>
    <definedName name="_xlnm._FilterDatabase" localSheetId="3" hidden="1">Domains!$A$1:$H$36</definedName>
    <definedName name="_xlnm._FilterDatabase" localSheetId="1" hidden="1">Findings!$A$1:$Q$33</definedName>
    <definedName name="_xlnm._FilterDatabase" localSheetId="4" hidden="1">'Secure Score'!$A$1:$K$115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44" i="4" l="1"/>
  <c r="B43" i="4"/>
  <c r="B42" i="4"/>
  <c r="B41" i="4"/>
  <c r="B40" i="4"/>
  <c r="B39" i="4"/>
  <c r="I38" i="3"/>
  <c r="H38" i="3"/>
  <c r="I37" i="3"/>
  <c r="H37" i="3"/>
  <c r="I36" i="3"/>
  <c r="H36" i="3"/>
  <c r="I35" i="3"/>
  <c r="H35" i="3"/>
  <c r="I32" i="3"/>
  <c r="H32" i="3"/>
  <c r="I31" i="3"/>
  <c r="H31" i="3"/>
  <c r="I30" i="3"/>
  <c r="H30" i="3"/>
  <c r="I29" i="3"/>
  <c r="H29" i="3"/>
  <c r="I28" i="3"/>
  <c r="H28" i="3"/>
  <c r="I27" i="3"/>
  <c r="H27" i="3"/>
  <c r="I26" i="3"/>
  <c r="H26" i="3"/>
  <c r="I25" i="3"/>
  <c r="H25" i="3"/>
  <c r="I24" i="3"/>
  <c r="H24" i="3"/>
  <c r="I23" i="3"/>
  <c r="H23" i="3"/>
  <c r="I22" i="3"/>
  <c r="H22" i="3"/>
  <c r="I21" i="3"/>
  <c r="H21" i="3"/>
  <c r="I20" i="3"/>
  <c r="H20" i="3"/>
  <c r="I19" i="3"/>
  <c r="H19" i="3"/>
  <c r="I18" i="3"/>
  <c r="H18" i="3"/>
  <c r="I17" i="3"/>
  <c r="H17" i="3"/>
  <c r="I16" i="3"/>
  <c r="H16" i="3"/>
  <c r="I15" i="3"/>
  <c r="H15" i="3"/>
  <c r="I14" i="3"/>
  <c r="H14" i="3"/>
  <c r="I10" i="3"/>
  <c r="H10" i="3"/>
  <c r="I9" i="3"/>
  <c r="H9" i="3"/>
  <c r="I8" i="3"/>
  <c r="H8" i="3"/>
  <c r="I7" i="3"/>
  <c r="H7" i="3"/>
  <c r="I6" i="3"/>
  <c r="H6" i="3"/>
  <c r="I5" i="3"/>
  <c r="H5" i="3"/>
  <c r="I4" i="3"/>
  <c r="H4" i="3"/>
  <c r="I3" i="3"/>
  <c r="H3" i="3"/>
  <c r="I2" i="3"/>
  <c r="H2" i="3"/>
  <c r="E18" i="1"/>
  <c r="D18" i="1"/>
  <c r="C18" i="1"/>
  <c r="E17" i="1"/>
  <c r="D17" i="1"/>
  <c r="C17" i="1"/>
  <c r="E16" i="1"/>
  <c r="D16" i="1"/>
  <c r="C16" i="1"/>
  <c r="E15" i="1"/>
  <c r="D15" i="1"/>
  <c r="C15" i="1"/>
  <c r="F10" i="1"/>
  <c r="E10" i="1"/>
  <c r="D10" i="1"/>
  <c r="C10" i="1"/>
  <c r="B10" i="1"/>
  <c r="G10" i="1" s="1"/>
  <c r="F9" i="1"/>
  <c r="E9" i="1"/>
  <c r="G9" i="1" s="1"/>
  <c r="D9" i="1"/>
  <c r="C9" i="1"/>
  <c r="B9" i="1"/>
  <c r="F8" i="1"/>
  <c r="E8" i="1"/>
  <c r="D8" i="1"/>
  <c r="C8" i="1"/>
  <c r="B8" i="1"/>
  <c r="G8" i="1" s="1"/>
  <c r="F7" i="1"/>
  <c r="F11" i="1" s="1"/>
  <c r="E7" i="1"/>
  <c r="E11" i="1" s="1"/>
  <c r="D7" i="1"/>
  <c r="D11" i="1" s="1"/>
  <c r="C7" i="1"/>
  <c r="C11" i="1" s="1"/>
  <c r="B7" i="1"/>
  <c r="G7" i="1" l="1"/>
  <c r="B11" i="1"/>
  <c r="G11" i="1" s="1"/>
</calcChain>
</file>

<file path=xl/sharedStrings.xml><?xml version="1.0" encoding="utf-8"?>
<sst xmlns="http://schemas.openxmlformats.org/spreadsheetml/2006/main" count="2128" uniqueCount="644">
  <si>
    <t>Microsoft 365 Security &amp; Compliance Assessment — Findings Tracker</t>
  </si>
  <si>
    <t>Sample Client (Regulated Multi-State Retail Group)  ·  Prepared by IT Partner LLC  ·  Assessment 2 September 2026, verification 3 September 2026  ·  v1.0</t>
  </si>
  <si>
    <t>SAMPLE DELIVERABLE — client identifiers redacted</t>
  </si>
  <si>
    <t>Findings by severity and status</t>
  </si>
  <si>
    <t>Severity</t>
  </si>
  <si>
    <t>Total</t>
  </si>
  <si>
    <t>Open</t>
  </si>
  <si>
    <t>In progress</t>
  </si>
  <si>
    <t>Remediated</t>
  </si>
  <si>
    <t>Risk accepted</t>
  </si>
  <si>
    <t>% closed</t>
  </si>
  <si>
    <t>Critical</t>
  </si>
  <si>
    <t>High</t>
  </si>
  <si>
    <t>Medium</t>
  </si>
  <si>
    <t>Low</t>
  </si>
  <si>
    <t>Findings by phase</t>
  </si>
  <si>
    <t>Phase</t>
  </si>
  <si>
    <t>Window</t>
  </si>
  <si>
    <t>Phase 0 — Stabilise</t>
  </si>
  <si>
    <t>Weeks 1–2</t>
  </si>
  <si>
    <t>Phase 1 — Harden</t>
  </si>
  <si>
    <t>Days 15–60</t>
  </si>
  <si>
    <t>Phase 2 — Govern</t>
  </si>
  <si>
    <t>Days 60–120</t>
  </si>
  <si>
    <t>Phase 3 — Sustain</t>
  </si>
  <si>
    <t>Ongoing</t>
  </si>
  <si>
    <t>Headline metrics (point in time)</t>
  </si>
  <si>
    <t>Metric</t>
  </si>
  <si>
    <t>Value</t>
  </si>
  <si>
    <t>Context</t>
  </si>
  <si>
    <t>Microsoft Secure Score</t>
  </si>
  <si>
    <t>52.7%</t>
  </si>
  <si>
    <t>623 of 1,182 points; Device category 45.3%</t>
  </si>
  <si>
    <t>Compliance Manager posture</t>
  </si>
  <si>
    <t>60%</t>
  </si>
  <si>
    <t>Rated Moderate; no industry assessments</t>
  </si>
  <si>
    <t>Findings</t>
  </si>
  <si>
    <t>32</t>
  </si>
  <si>
    <t>8 Critical · 13 High · 8 Medium · 3 Low</t>
  </si>
  <si>
    <t>Identities / mailboxes / guests</t>
  </si>
  <si>
    <t>792 / 622 / 143</t>
  </si>
  <si>
    <t>574 enabled members, 75 disabled, 143 guests</t>
  </si>
  <si>
    <t>Identities unable to perform MFA</t>
  </si>
  <si>
    <t>174 (24%)</t>
  </si>
  <si>
    <t>Only Email OTP enabled in the modern policy</t>
  </si>
  <si>
    <t>Accepted domains without DKIM</t>
  </si>
  <si>
    <t>34 of 35</t>
  </si>
  <si>
    <t>21 have no DMARC record at all</t>
  </si>
  <si>
    <t>Managed endpoints</t>
  </si>
  <si>
    <t>21</t>
  </si>
  <si>
    <t>vs. 622 mailboxes; 0 AV / ASR / BitLocker / firewall policies</t>
  </si>
  <si>
    <t>Sensitivity labels / retention policies / holds</t>
  </si>
  <si>
    <t>0 / 0 / 0</t>
  </si>
  <si>
    <t>3 eDiscovery cases open with no holds</t>
  </si>
  <si>
    <t>Stale enabled accounts (90+ days)</t>
  </si>
  <si>
    <t>190</t>
  </si>
  <si>
    <t>87 have never signed in</t>
  </si>
  <si>
    <t>Users flagged at risk (unremediated)</t>
  </si>
  <si>
    <t>16</t>
  </si>
  <si>
    <t>including one Global Administrator</t>
  </si>
  <si>
    <t>How to use this tracker</t>
  </si>
  <si>
    <t>Findings sheet: update the Status, Owner, Target date and Notes columns (yellow) as remediation progresses. All other columns are assessment data.</t>
  </si>
  <si>
    <t>Status values: Open · In progress · Remediated · Risk accepted (drop-down). The Summary sheet recalculates automatically.</t>
  </si>
  <si>
    <t>Roadmap sheet lists every finding and enabler by phase; Secure Score sheet is the full export of actions to address; Domains sheet is the verified email-authentication state.</t>
  </si>
  <si>
    <t>Effort: S = under a day · M = one to five days · L = a project of two or more weeks.</t>
  </si>
  <si>
    <t>ID</t>
  </si>
  <si>
    <t>Domain</t>
  </si>
  <si>
    <t>Finding</t>
  </si>
  <si>
    <t>Observation</t>
  </si>
  <si>
    <t>Impact</t>
  </si>
  <si>
    <t>Recommendation</t>
  </si>
  <si>
    <t>Effort</t>
  </si>
  <si>
    <t>Verification</t>
  </si>
  <si>
    <t>Evidence</t>
  </si>
  <si>
    <t>CIS / baseline ref</t>
  </si>
  <si>
    <t>Status</t>
  </si>
  <si>
    <t>Owner</t>
  </si>
  <si>
    <t>Target date</t>
  </si>
  <si>
    <t>Completed date</t>
  </si>
  <si>
    <t>Notes</t>
  </si>
  <si>
    <t>C-1</t>
  </si>
  <si>
    <t>Collaboration &amp; Sharing</t>
  </si>
  <si>
    <t>Anonymous, never-expiring, edit-capable external sharing is the tenant default</t>
  </si>
  <si>
    <t>SharePoint and OneDrive external sharing are set to Anyone. The default link is 'Anyone with the link' with Edit permission, no expiration, and folder links permit upload.
Any of ~560 users clicking Share produces, by default, an unauthenticated, permanent, editable link that can be forwarded to anyone and used from any device. Nobody has to make a mistake for data to leave the organisation; the permissive path is the default path, and the audit trail attributes activity to an anonymous link rather than a person. Unmanaged devices have full access (H-8) and no label, DLP or retention policy governs the content (C-6).</t>
  </si>
  <si>
    <t>Uncontrolled data egress of patient, customer, financial, deal and HR data; no chokepoint; no attribution.</t>
  </si>
  <si>
    <t>Set SharePoint and OneDrive external sharing to 'New and existing guests' (or 'Existing guests' for OneDrive). Set default link type to 'Specific people', default permission to View, Anyone-link expiration to 30 days and Anyone folder links to View only. Review sites that already hold anonymous links via the SharePoint sharing report and expire them.</t>
  </si>
  <si>
    <t>S</t>
  </si>
  <si>
    <t>Verified (portal, 2 Sep 2026)</t>
  </si>
  <si>
    <t>raw/09-sharepoint-onedrive.json</t>
  </si>
  <si>
    <t>0</t>
  </si>
  <si>
    <t>CIS 7.2.3, 7.2.7, 7.2.9</t>
  </si>
  <si>
    <t>C-2</t>
  </si>
  <si>
    <t>Email Security</t>
  </si>
  <si>
    <t>DKIM is disabled on 34 of 35 domains and DMARC is absent on 21; every brand domain is spoofable</t>
  </si>
  <si>
    <t>DKIM signing has never been enabled for 34 accepted domains including the primary domain ████████.com. External DNS verification (3 Sep 2026) shows 21 domains have no DMARC record, 7 are at p=none, and only 7 enforce (5 quarantine, 2 reject) — on SPF alignment alone.
Verified externally: SPF exists on 34 of 35 domains (mostly hard-fail, a positive), but DKIM is unsigned everywhere except ██████████.org — which in turn has no SPF record at all. The 7 enforcing DMARC domains rely solely on SPF, which breaks on forwarded mail and any third-party sender. ████████.com carries DKIM CNAME records pointing at a different tenant (██████.com) — a residue of a previous tenant migration that would silently break signing if enabled. Most DMARC records carry no reporting (rua) address, so nobody sees abuse. Defender recorded one impersonation detection in the week before assessment and a manually-blocked impersonation attempt targeting a named executive.</t>
  </si>
  <si>
    <t>Attackers can send mail that appears to originate from any dispensary brand, the investment entity or the corporate domain to customers, patients, banks, regulators and outside counsel, and receiving systems have no reliable signal to reject it. The victims are external, so the brand damage is too.</t>
  </si>
  <si>
    <t>Phase 0: publish and enable DKIM (2048-bit) for the 14 user-carrying domains starting with ████████.com; correct the ████████.com selector CNAMEs to this tenant; add SPF to ██████████.org; publish DMARC p=none with a rua mailbox on all 35 domains. Phase 1: move user-carrying domains to p=quarantine then p=reject; set parked domains to p=reject with SPF '-all' and a null MX. Add DMARC reporting (Microsoft or a DMARC analytics service).</t>
  </si>
  <si>
    <t>M</t>
  </si>
  <si>
    <t>Verified (portal 2 Sep + external DNS 3 Sep 2026)</t>
  </si>
  <si>
    <t>raw/06-email-authentication-dkim.json; dns_verification.csv</t>
  </si>
  <si>
    <t>CIS 2.1.9, 2.1.10</t>
  </si>
  <si>
    <t>C-3</t>
  </si>
  <si>
    <t>Identity &amp; Access</t>
  </si>
  <si>
    <t>Every strong MFA method is disabled in the Authentication methods policy; only Email OTP is enabled</t>
  </si>
  <si>
    <t>Passkey/FIDO2, Microsoft Authenticator, SMS, Temporary Access Pass, OATH tokens, voice and certificate-based authentication are all disabled. Email OTP alone is enabled. Migration from the legacy per-user MFA policy is 'in progress'.
Verified via Graph (PolicyMigrationState = migrationInProgress). MFA today is served by the deprecated legacy per-user MFA/SSPR configuration, which Microsoft retired on 30 September 2025 and is on a Microsoft-driven retirement path. In the modern policy that will replace it, the only enabled method is Email OTP — a factor delivered to the same mailbox an attacker is trying to reach, and one Microsoft does not consider suitable as a primary MFA method for members. If the migration completes in this state the organisation loses working MFA. The Authenticator registration campaign targets all users but nudges them toward a method that is disabled.</t>
  </si>
  <si>
    <t>Scheduled loss of MFA for the entire organisation; no phishing-resistant option available to administrators.</t>
  </si>
  <si>
    <t>Immediately enable Microsoft Authenticator (push + passwordless, number matching on), Passkeys (FIDO2) and Temporary Access Pass in the Authentication methods policy; leave SMS/voice disabled or restrict to a legacy group; then complete the migration to the unified policy and disable Email OTP for members. Issue passkeys or Windows Hello for Business to all privileged accounts.</t>
  </si>
  <si>
    <t>Verified (Graph, 3 Sep 2026)</t>
  </si>
  <si>
    <t>X-AuthenticationMethodsPolicy.json; raw/12-entra-identity.json</t>
  </si>
  <si>
    <t>CIS 5.2.3.1–5.2.3.4</t>
  </si>
  <si>
    <t>C-4</t>
  </si>
  <si>
    <t>174 of 717 identities (24%) cannot perform MFA; 365 users have no Conditional Access entitlement</t>
  </si>
  <si>
    <t>The customer 'MFA' Conditional Access policy correctly targets all users and all apps (verified), but 174 identities have no registered second factor and 92% cannot use passwordless. Licensing verification shows 365 Business Basic/Standard users hold no Entra ID P1 service plan.
Verified: the MFA policy includes All users / All applications with three excluded accounts; the Block legacy authentication policy is likewise tenant-wide. The gap is therefore registration and licensing, not policy scope. Business Basic and Business Standard SKUs carry no AAD_PREMIUM service plan, so Conditional Access is not licensed for ~365 users even though the policy technically evaluates them; Microsoft's licensing terms require every user benefiting from CA to hold P1. Administrative accounts are fully covered (Secure Score 10/10).</t>
  </si>
  <si>
    <t>A quarter of the organisation can be compromised with a password alone; tenant-wide CA is out of licensing compliance.</t>
  </si>
  <si>
    <t>Run a registration campaign with a deadline and enforce via CA 'require MFA registration' for the 174 users; block sign-in for stale accounts (H-12) first to shrink the population. Resolve the licensing gap (Section 7) — either uplift Business Basic/Standard users to Business Premium or add Entra ID P1 — before extending CA further. Review the three exclusions on the MFA policy and replace them with dedicated break-glass accounts (H-13).</t>
  </si>
  <si>
    <t>Verified (Graph + SKU service plans, 3 Sep 2026)</t>
  </si>
  <si>
    <t>V1-ConditionalAccessPolicies.json; V2-SubscribedSkus.json; raw/14-users-and-admins.json</t>
  </si>
  <si>
    <t>1</t>
  </si>
  <si>
    <t>CIS 5.2.2.2</t>
  </si>
  <si>
    <t>C-5</t>
  </si>
  <si>
    <t>Endpoint Security</t>
  </si>
  <si>
    <t>No Attack Surface Reduction policy exists — all 19 ASR rules unconfigured</t>
  </si>
  <si>
    <t>Zero ASR policies in Intune. All 19 rules score 0/9 and occupy ranks 1–19 in Secure Score (~14 percentage points behind a single policy).
The unconfigured rules are the controls that block LSASS credential theft, Office child-process execution, executable content from email, obfuscated scripts, WMI persistence, PSExec/WMI lateral movement, vulnerable signed drivers and ransomware behaviour. These map directly onto the initial-access, execution, credential-access and lateral-movement stages of a commodity ransomware intrusion. Combined with universal local-admin rights and no LAPS (H-6), a single phished user can become an estate-wide compromise.</t>
  </si>
  <si>
    <t>Defender will see an intrusion; very little is configured to stop one.</t>
  </si>
  <si>
    <t>Create one Intune ASR policy for all Windows devices: deploy all rules in Audit for 7–14 days, review the ASR report, then switch to Block (Warn where user impact is expected). Exclude only documented line-of-business paths. This is the highest return-on-effort item in the assessment.</t>
  </si>
  <si>
    <t>Verified (portal + Graph, 3 Sep 2026)</t>
  </si>
  <si>
    <t>raw/11-intune-endpoint.json; raw/03-secure-score-actions.csv</t>
  </si>
  <si>
    <t>Microsoft security baseline</t>
  </si>
  <si>
    <t>C-6</t>
  </si>
  <si>
    <t>Data Protection &amp; Compliance</t>
  </si>
  <si>
    <t>No data protection framework: zero sensitivity labels, zero retention policies, no custom DLP</t>
  </si>
  <si>
    <t>0 sensitivity labels, 0 retention labels, 0 retention policies; only two Microsoft-default DLP policies (one in simulation). Purview is licensed for 195 users and essentially unconfigured.
Nothing classifies, encrypts, retains or prevents the loss of regulated data: patient and customer PII from dispensary operations, payment card data from retail, investor and deal documents from the investment entity, state-regulated compliance records, HR and payroll data. There is no defensible deletion schedule anywhere — Exchange, SharePoint, OneDrive, Teams — so data accumulates indefinitely, expanding the blast radius of any breach and the cost of any discovery request. Only 6 of 622 mailboxes have an online archive. Endpoint DLP is not onboarded. The Purview 'Information Protection 100% labeled' tile conflicts with the zero-label state and should be disregarded.</t>
  </si>
  <si>
    <t>Regulatory exposure (state cannabis record-keeping, HIPAA where patient data is handled, PCI DSS), uncontrolled data growth, no encryption of sensitive content, and higher breach and litigation cost.</t>
  </si>
  <si>
    <t>Phase 2: publish Purview's recommended label set (Public / General / Confidential / Highly Confidential) with a default label; create DLP policies for PCI (card numbers), US PII/PHI, and financial data with policy tips first, then block; create baseline retention policies (Exchange/OneDrive/SharePoint/Teams) aligned with state record-keeping periods confirmed by counsel; enable online archiving for user mailboxes; onboard Windows devices to Endpoint DLP. Instantiate a Compliance Manager assessment (e.g., NIST CSF / PCI DSS) to track progress.</t>
  </si>
  <si>
    <t>L</t>
  </si>
  <si>
    <t>Verified (portal 2 Sep + Security &amp; Compliance PowerShell 3 Sep 2026)</t>
  </si>
  <si>
    <t>raw/08-purview-compliance.json; X-Mailboxes-HoldAuditArchive.json; JB-IPPS/*.json</t>
  </si>
  <si>
    <t>2</t>
  </si>
  <si>
    <t>CIS 3.1.1, 3.2.1, 3.3.1</t>
  </si>
  <si>
    <t>C-7</t>
  </si>
  <si>
    <t>Three eDiscovery cases are open but zero mailboxes are under any hold</t>
  </si>
  <si>
    <t>Verified from the mailbox export: 0 of 622 mailboxes have litigation hold or any in-place/eDiscovery hold, while three eDiscovery cases exist — including '█████████ — ██████████' (created 29 Jul 2026), which names a digital-forensics vendor and suggests active or anticipated litigation.
With no retention policy (C-6) and no holds, preservation of relevant email depends entirely on users not deleting it. Deleted items age out of recoverable-items on default timers. A second case ('Confidential folder ██████ OneDrive') has been open for over 14 months. Security &amp; Compliance PowerShell confirms zero retention policies and zero hold policies on the Standard case; the two Premium cases were not enumerated by the cmdlet, so any site-level holds inside them should be confirmed with counsel — but no mailbox anywhere is held.</t>
  </si>
  <si>
    <t>Spoliation risk in live legal matters; sanctions exposure; inability to demonstrate defensible preservation.</t>
  </si>
  <si>
    <t>This week: confirm with outside counsel which custodians and date ranges require preservation, then apply eDiscovery holds (or litigation hold on the custodian mailboxes) within the existing cases, including SharePoint/OneDrive locations. Document the hold notice process. Then close or archive stale cases.</t>
  </si>
  <si>
    <t>Verified (Exchange + Security &amp; Compliance PowerShell, 3 Sep 2026); Premium-case site holds unconfirmed</t>
  </si>
  <si>
    <t>X-Mailboxes-HoldAuditArchive.json; raw/08-purview-compliance.json</t>
  </si>
  <si>
    <t>—</t>
  </si>
  <si>
    <t>C-8</t>
  </si>
  <si>
    <t>A Global Administrator is flagged at risk (medium) and 15 other risky users are unremediated</t>
  </si>
  <si>
    <t>Identity Protection shows 16 users in the atRisk state (3 medium, 13 low), including Global Administrator ██████@████████.com — risk last updated 2 September 2026, the day of the assessment. Some low-risk flags date back to 2023 and have never been reviewed.
No customer user-risk or sign-in-risk policy exists (Secure Score 0/7 and 0.27/7); the Microsoft-managed risky sign-in policy applies to a single group and only to High-risk sign-ins. A Global Administrator with an unremediated risk flag, permanent role assignment, no phishing-resistant MFA requirement (the baseline policy is report-only) and universal local-admin rights on Entra-joined devices (H-6) is the single highest-consequence identity in the tenant.</t>
  </si>
  <si>
    <t>Potential ongoing compromise of a Global Administrator account; no automated response to risky behaviour anywhere in the tenant.</t>
  </si>
  <si>
    <t>Today: investigate the GA account's risk detections and sign-in logs, reset its password, revoke sessions and register a passkey; then triage all 16 at-risk users (confirm compromised or dismiss with justification). Phase 1: create Conditional Access policies — block High user risk, require MFA + password change on Medium user risk, require MFA on Medium/High sign-in risk — for all licensed users (Entra P2 is available to the 27 E5 users; extend as licensing allows).</t>
  </si>
  <si>
    <t>X-RiskyUsers.json; V1-ConditionalAccessPolicies.json</t>
  </si>
  <si>
    <t>CIS 5.2.2.6, 5.2.2.7</t>
  </si>
  <si>
    <t>H-1</t>
  </si>
  <si>
    <t>Any user can invite any external address as a guest; 143 guests exist with no lifecycle</t>
  </si>
  <si>
    <t>Guest invitation is open to 'Anyone in the organization, including guests' from 'Any domain'. Verified count is 143 guest accounts (the portal sample showed 71): 62 have never signed in and 50 more have not signed in for over 90 days.
Guest domains include outside counsel and accountants (████.com, █████████.com, ███████████████.com, ████████.com and others), industry counterparties (██████████.com, ██████████.com, ██████████████.com) and 27 gmail.com plus other consumer mailboxes. There is no approval workflow, domain allow-list, expiry or access review. Duplicate and typo entries exist (██████████.com / ██████████.com). Given three open legal matters and counsel present as guests, this is a confidentiality question as well as a security one.</t>
  </si>
  <si>
    <t>Unreviewed external identities — 112 of 143 inactive or never used — retain whatever access they were granted, indefinitely.</t>
  </si>
  <si>
    <t>Restrict guest invitations to admins and designated users (or members only); add a collaboration domain allow-list for counsel, accountants and partners; remove the 62 never-signed-in guests and disable the 50 stale ones; enable Entra access reviews for guests (quarterly) — available with the 27 E5 (P2) licenses for the reviewers; require guests to sign in with MFA via cross-tenant access settings.</t>
  </si>
  <si>
    <t>Verified (Graph user export, 3 Sep 2026)</t>
  </si>
  <si>
    <t>X-AllUsers-SignInActivity.json; raw/12-entra-identity.json</t>
  </si>
  <si>
    <t>CIS 5.1.6.2, 5.1.6.3</t>
  </si>
  <si>
    <t>H-2</t>
  </si>
  <si>
    <t>Teams federation is open to every external domain; anonymous meeting join and open presenter rights</t>
  </si>
  <si>
    <t>'Allow all external domains' with guest access, private calling and video enabled; no allow-list or block-list. Secure Score flags anonymous meeting join (0/1) and unrestricted presenters (0/2).
Any external Teams user can discover, chat with and call staff — the delivery path for the current wave of Teams-based phishing and fake-helpdesk social engineering. Anonymous join combined with anyone-can-present is a live meeting-hijack path.</t>
  </si>
  <si>
    <t>External social-engineering and malware delivery channel outside email protections.</t>
  </si>
  <si>
    <t>Switch external access to an allow-list of known partner domains; block Teams consumer (Skype) federation; set meeting policy so anonymous users wait in the lobby and only organizers/presenters can present; enable Defender for Office 365 protection for Teams (available on Business Premium/E5).</t>
  </si>
  <si>
    <t>raw/10-teams.json</t>
  </si>
  <si>
    <t>CIS 8.2.1, 8.5.1, 8.5.6</t>
  </si>
  <si>
    <t>H-3</t>
  </si>
  <si>
    <t>Admin-portal MFA and phishing-resistant admin MFA policies are Report-only; the risky sign-in policy covers one group</t>
  </si>
  <si>
    <t>Verified policy detail: two of five Conditional Access policies enforce nothing. The Microsoft-managed admin-portal MFA policy (14 roles) and the Baseline Security Mode phishing-resistant admin MFA policy (19 roles, created 20 Jul 2026) are both report-only. The risky sign-in policy targets a single group and High risk only.
Only two customer-authored policies exist (MFA, Block legacy auth) for a 622-mailbox, 35-domain, multi-state organisation. There is no device-compliance policy, no location or session control, no separate policy set for privileged roles, and no sign-in frequency for admins. Baseline security mode is present but 'automatically apply' is unchecked with 0 policies applied.</t>
  </si>
  <si>
    <t>Administrators are not required to use phishing-resistant MFA; admin portals can be reached with a phishable factor.</t>
  </si>
  <si>
    <t>Enforce the phishing-resistant admin MFA policy once passkeys are issued (C-3), enforce admin-portal MFA, and build the standard policy set: require compliant device for all apps (after H-4), block unknown platforms, sign-in frequency 1 hour with no persistent browser for admins, block access from countries the business does not operate in, and require MFA for guests. Use report-only for 7 days per policy before enforcing.</t>
  </si>
  <si>
    <t>V1-ConditionalAccessPolicies.json</t>
  </si>
  <si>
    <t>CIS 5.2.2.1, 5.2.2.3</t>
  </si>
  <si>
    <t>H-4</t>
  </si>
  <si>
    <t>Device compliance is not a condition of access; the only compliance policy targets deprecated Android device-administrator</t>
  </si>
  <si>
    <t>Verified: one compliance policy exists (Android device administrator, last modified 28 Mar 2022 — a management channel Microsoft retired 31 Dec 2024). No Windows compliance policy exists for 21 Windows endpoints and no Conditional Access policy references device compliance.
Device health — encryption, patch level, AV state, firewall — is not a condition of accessing company data. A compromised or unmanaged machine reaches SharePoint and Exchange on the same terms as a healthy one. Intune Threat Defense connectors are active but not referenced by any compliance policy, so mobile threat signals are collected and ignored.</t>
  </si>
  <si>
    <t>No enforcement point between an unhealthy device and company data.</t>
  </si>
  <si>
    <t>Create Windows 10/11 compliance policy (BitLocker, Secure Boot, TPM, AV on, firewall on, Defender risk ≤ Medium, minimum OS build) and iOS/Android compliance policies; wire into Conditional Access 'require compliant device' for Business Premium/E5 users; remove the dead Android device-administrator policy.</t>
  </si>
  <si>
    <t>V9-CompliancePolicies.json; raw/11-intune-endpoint.json</t>
  </si>
  <si>
    <t>CIS 5.2.2.x</t>
  </si>
  <si>
    <t>H-5</t>
  </si>
  <si>
    <t>No antivirus, BitLocker, firewall or security-baseline policy in Intune; 17 controls have regressed</t>
  </si>
  <si>
    <t>Verified: zero endpoint security policies for AV, disk encryption and firewall; zero security baselines deployed (template intentCount = 0). Secure Score shows 17 previously-satisfied controls regressed — real-time protection, cloud-delivered protection, firewall profiles, tamper protection, BitLocker, Credential Guard, built-in Administrator account.
Endpoint security is running on Windows and Defender defaults, and those defaults are decaying: 4 devices pending AV update, 3 with an inactive agent, 1 with the firewall off. Nothing is marked Planned or Risk-accepted in Secure Score, so the 114-item backlog is untriaged and configuration drift is invisible.</t>
  </si>
  <si>
    <t>Protections that were once on are silently turning off; no key escrow for BitLocker recovery.</t>
  </si>
  <si>
    <t>Deploy the Microsoft Security Baseline for Windows and the Defender for Endpoint baseline; create Intune AV policy (tamper protection, cloud protection High, real-time on), BitLocker policy with key escrow to Entra, and firewall policy (all profiles on). Triage Secure Score monthly and mark accepted risks.</t>
  </si>
  <si>
    <t>Verified (Graph + portal)</t>
  </si>
  <si>
    <t>V9-BaselineTemplates.json; raw/11-intune-endpoint.json; raw/03-secure-score-actions.csv</t>
  </si>
  <si>
    <t>H-6</t>
  </si>
  <si>
    <t>Every user is a local administrator; LAPS disabled; Global Admins are local admins on all Entra-joined devices</t>
  </si>
  <si>
    <t>Registering users are added as local administrators, Global Administrators are added as local admins on every Entra-joined device, Entra LAPS is disabled and users can read their own BitLocker keys (AllowedToReadBitlockerKeysForOwnedDevice = true). Credential Guard is regressed and LSA protection unconfigured.
Universal local-admin rights, static unmanaged local-admin passwords, no LSASS credential-theft protection (C-5) and no Credential Guard is the standard chain by which a single phished user becomes estate-wide compromise. Adding GAs as local admins extends the blast radius of the highest-privilege accounts to every endpoint.</t>
  </si>
  <si>
    <t>Trivial privilege escalation and lateral movement after any single endpoint compromise.</t>
  </si>
  <si>
    <t>Enable Entra LAPS and deploy the Intune LAPS policy (rotate every 30 days / after use); set 'registering user added as local admin' to None and remove Global Administrators from device local-admin membership; deploy Endpoint Privilege Management or an account-protection policy to strip standing local admin; enable Credential Guard and LSA protection via the baseline (H-5); disable user self-recovery of BitLocker keys.</t>
  </si>
  <si>
    <t>Verified (Graph authorization policy + portal)</t>
  </si>
  <si>
    <t>V5-AuthorizationPolicy.json; raw/12-entra-identity.json</t>
  </si>
  <si>
    <t>CIS 5.1.x; Microsoft baseline</t>
  </si>
  <si>
    <t>H-7</t>
  </si>
  <si>
    <t>Impersonation protection covers 1 user and 0 of 35 domains, with impersonation attempts already observed</t>
  </si>
  <si>
    <t>Of 350 available protected-user slots, 1 is used; of 50 protected-domain slots, 0. Defender reported 1 impersonation detection in the prior 7 days and the Tenant Allow/Block List contains a manually-blocked sender described as a 'fake email with [executive] name'.
The Standard preset is correctly applied to all recipients (a genuine positive), but it protects only what it is told about. For an organisation with an investment arm, executive and finance-team impersonation is the highest-yield business email compromise vector; the control designed to stop it is 1/350 configured.</t>
  </si>
  <si>
    <t>CEO/CFO fraud, payroll diversion and vendor-payment redirection are not specifically defended.</t>
  </si>
  <si>
    <t>Add all executives, finance, HR, and store/regional managers to protected users; add all 35 owned domains plus key counterparties (counsel, accountants, banks, POS/seed-to-sale vendors) to protected domains; enable mailbox intelligence impersonation protection actions = Quarantine; designate Priority accounts for executives; turn on user-reported message settings and spam-policy admin notifications.</t>
  </si>
  <si>
    <t>raw/04-defender-office-policies.json</t>
  </si>
  <si>
    <t>CIS 2.1.7</t>
  </si>
  <si>
    <t>H-8</t>
  </si>
  <si>
    <t>Unmanaged devices have full access to SharePoint and OneDrive; no idle-session timeout</t>
  </si>
  <si>
    <t>Unmanaged device access = 'Allow full access from desktop apps, mobile apps and the web'; SharePoint idle session sign-out and Microsoft 365 idle session timeout are both off.
Combined with C-1, H-1 and M-2 (only 21 devices managed), personal and shop-floor devices reach company data freely and sessions on shared or kiosk machines never end.</t>
  </si>
  <si>
    <t>Data lands on uncontrolled devices; shared-terminal sessions persist indefinitely.</t>
  </si>
  <si>
    <t>Set unmanaged device access to 'Allow limited, web-only access' (this auto-creates the required CA policies); enable idle session sign-out at 1 hour with a 5-minute warning; enable Microsoft 365 idle session timeout.</t>
  </si>
  <si>
    <t>Verified (portal)</t>
  </si>
  <si>
    <t>raw/09-sharepoint-onedrive.json; raw/15-m365-admin-org-settings.json</t>
  </si>
  <si>
    <t>CIS 7.2.x, 1.3.x</t>
  </si>
  <si>
    <t>H-9</t>
  </si>
  <si>
    <t>External auto-forwarding is not blocked by policy</t>
  </si>
  <si>
    <t>Verified: the outbound spam policy AutoForwardingMode is 'Automatic' and the default remote domain has AutoForwardEnabled = true. Secure Score confirms 'Ensure all forms of mail forwarding are blocked' at 0/5. 33 mailboxes currently forward — all to internal addresses — and 0 external auto-forwards occurred in the prior 7 days.
The absence of external forwarding today is good hygiene, not a control. An attacker who phishes one mailbox (24% of users have no MFA) can silently forward all mail externally — the most common persistence step in business email compromise.</t>
  </si>
  <si>
    <t>Silent exfiltration channel available to any compromised mailbox.</t>
  </si>
  <si>
    <t>Set outbound spam policy AutoForwardingMode to Off; set remote domain AutoForwardEnabled to false; add a transport rule to reject auto-forwards to external domains with an explanatory NDR; review the 33 internal forwards for leavers and shared-mailbox sprawl.</t>
  </si>
  <si>
    <t>Verified (Exchange PowerShell, 3 Sep 2026)</t>
  </si>
  <si>
    <t>X-OutboundSpamPolicy.json; X-RemoteDomains.json</t>
  </si>
  <si>
    <t>CIS 6.2.1</t>
  </si>
  <si>
    <t>H-10</t>
  </si>
  <si>
    <t>Standard users can register applications, create tenants and read their own BitLocker keys; user consent runs on a custom policy</t>
  </si>
  <si>
    <t>Verified authorization policy: AllowedToCreateApps = true, AllowedToCreateTenants = true, AllowedToReadBitlockerKeysForOwnedDevice = true, AllowEmailVerifiedUsersToJoinOrganization = true. Entra admin center is not restricted. User consent is governed by a custom permission-grant policy ('rm-consent-policy-v1') rather than one of Microsoft's standard settings.
App registration by any user is a common OAuth-consent phishing and persistence path. Tenant creation by any user places data entirely outside governance. The custom consent policy's contents could not be retrieved and its effective behaviour is unknown. On the positive side, the admin consent workflow is enabled with a reviewer, notifications and a 30-day expiry (single reviewer is a bus-factor risk).</t>
  </si>
  <si>
    <t>Persistence and data-access paths that bypass MFA and Conditional Access entirely.</t>
  </si>
  <si>
    <t>Set users can register applications = No; restrict non-admin tenant creation = Yes; restrict Entra admin center access; disable email-verified self-service join; set user consent to 'Allow user consent for apps from verified publishers for selected permissions' (low-impact only) or disable it; add a second consent reviewer; disable user BitLocker key self-recovery.</t>
  </si>
  <si>
    <t>Verified (Graph, 3 Sep 2026); consent policy contents unverified</t>
  </si>
  <si>
    <t>V5-AuthorizationPolicy.json; V5-AdminConsentRequestPolicy.json</t>
  </si>
  <si>
    <t>CIS 5.1.2.x, 5.1.5.1</t>
  </si>
  <si>
    <t>H-11</t>
  </si>
  <si>
    <t>190 enabled accounts have not signed in for 90+ days (87 never); each is a licensed, MFA-less attack surface</t>
  </si>
  <si>
    <t>Verified from sign-in activity: of 574 enabled member accounts, 190 have no sign-in in 90 days (161 beyond 180 days) and 87 have never signed in at all. 75 accounts are already disabled.
Dormant accounts are the population least likely to have registered MFA (C-4) and the most likely to carry a weak or reused password from a store onboarding. They consume licenses (35 seats sit unassigned while ~190 are assigned to dormant accounts), and in a high-turnover retail workforce they accumulate continuously without a joiner-mover-leaver process. 88 shared mailboxes exist; whether their sign-in is blocked was not captured.</t>
  </si>
  <si>
    <t>Large, unmonitored credential surface; license waste; leaver access not revoked.</t>
  </si>
  <si>
    <t>Block sign-in and revoke sessions for the 87 never-used and 161 &gt;180-day accounts after manager confirmation; convert leavers to shared mailboxes with sign-in blocked, or delete after retention; block sign-in on all shared mailboxes; implement a leaver checklist and a monthly inactive-account report (Entra inactive user recommendation or a scheduled Graph script); reclaim the licenses toward the Business Premium uplift.</t>
  </si>
  <si>
    <t>X-AllUsers-SignInActivity.json; X-Mailboxes-HoldAuditArchive.json</t>
  </si>
  <si>
    <t>CIS 1.1.4</t>
  </si>
  <si>
    <t>H-12</t>
  </si>
  <si>
    <t>No emergency-access (break-glass) account; all 24 privileged role assignments are permanent; PIM unused despite P2 entitlement</t>
  </si>
  <si>
    <t>Verified: 24 active directory-role assignments across 4 people, all 'Assigned' with no end date; zero PIM eligible assignments. All three Global Administrators are in daily use (last sign-in 2 Sep 2026); none is a dedicated, CA-excluded emergency access account. Azure resource elevated access is enabled with the portal flagging 2 users.
Two internal administrators hold Global Administrator plus eight to eleven additional roles each; a third holds Exchange, User and Global Reader roles. The 27 E5 licenses include Entra ID P2, so Privileged Identity Management is available and unused. If the MFA policy's three excluded accounts are not break-glass accounts, a Conditional Access misconfiguration could lock every administrator out of the tenant.</t>
  </si>
  <si>
    <t>Standing privilege for every admin, no just-in-time approval or audit, and no recovery path from a CA lockout.</t>
  </si>
  <si>
    <t>Create two cloud-only break-glass accounts with 64-character passwords or FIDO2 keys stored offline, excluded from all CA policies and monitored by an alert on any sign-in; move all privileged roles to PIM eligible assignments (max 8-hour activation, MFA and justification required); reduce Global Administrator to 2 plus break-glass and use least-privilege roles for daily work; remove Azure elevated access from the ███ ███ account; separate the IT Partner administrative account from customer accounts via GDAP where possible.</t>
  </si>
  <si>
    <t>V6-RoleAssignments-Active.json; V6-PIM-ActiveAssignments.json; V6-GlobalAdmins-Detail.json; raw/01-entra-tenant-properties.json</t>
  </si>
  <si>
    <t>CIS 5.1.1.1, 5.3.1, 5.3.2</t>
  </si>
  <si>
    <t>H-13</t>
  </si>
  <si>
    <t>A transport rule sets SCL −1 for any sender claiming a ███.com domain — a spoofable filtering bypass</t>
  </si>
  <si>
    <t>Verified rule contents: 'Whitelist ███.com' (priority 0, enabled, fired within 2 hours of capture) sets the spam confidence level to −1 whenever the sender's address domain is ███.com, track.███.com, reply.███.com or notify.███.com. The condition checks the claimed sender domain only — not authentication results.
Any phishing message with a forged ███.com From address walks past spam, phishing and bulk filtering. Box is a common lure for credential-phishing ('a document has been shared with you'). Safe Links/Safe Attachments still apply, but the message reaches the inbox with no spam verdict.</t>
  </si>
  <si>
    <t>High-confidence phishing bypass reachable by anyone who can forge a From header.</t>
  </si>
  <si>
    <t>Delete the rule. If ███.com notifications are genuinely mis-filtered, add ███.com to the anti-spam policy's allowed sender domains only with the additional condition that the message passed DMARC/authentication (Authentication-Results header contains 'dmarc=pass'), or use the Tenant Allow/Block List with a justified expiry.</t>
  </si>
  <si>
    <t>V4-TransportRules.json</t>
  </si>
  <si>
    <t>CIS 2.1.x</t>
  </si>
  <si>
    <t>M-1</t>
  </si>
  <si>
    <t>Anonymous calendar sharing exposes meeting subjects and locations</t>
  </si>
  <si>
    <t>Verified: the Default Sharing Policy grants 'Anonymous:CalendarSharingFreeBusyReviewer' — detail-level free/busy (subjects, locations) to unauthenticated users. Secure Score 0/5.
Meeting subjects and attendee patterns of an acquisitive investment entity are commercially sensitive and are excellent reconnaissance for social engineering.</t>
  </si>
  <si>
    <t>Information disclosure to anonymous parties.</t>
  </si>
  <si>
    <t>Remove the Anonymous entry from the default sharing policy (retain *:CalendarSharingFreeBusySimple for federated partners); publish calendars only by explicit, authenticated invitation.</t>
  </si>
  <si>
    <t>Verified (Exchange PowerShell)</t>
  </si>
  <si>
    <t>X-SharingPolicies.json</t>
  </si>
  <si>
    <t>CIS 1.3.3</t>
  </si>
  <si>
    <t>M-2</t>
  </si>
  <si>
    <t>Only 21 endpoints are managed against 622 mailboxes; 17 of 21 are workgroup-joined</t>
  </si>
  <si>
    <t>Whatever comprises the remainder of the estate — personal devices, dispensary POS and back-office PCs, contractor laptops — is outside Intune and Defender visibility while unmanaged devices retain full SharePoint access (H-8). 17 of 21 managed devices are workgroup rather than Entra-joined, which limits device-based Conditional Access and Windows Hello for Business.
Business Premium and E5 include Intune for 195 users; the 21-device footprint indicates enrolment was never rolled out. 'Managed by' shows Unknown on all devices and 0 critical assets are classified.</t>
  </si>
  <si>
    <t>The majority of devices touching company data are invisible and unpoliced.</t>
  </si>
  <si>
    <t>Inventory devices per location; Entra-join and auto-enrol all corporate Windows devices (Autopilot for new purchases); enrol store devices via Windows Autopilot self-deploying or shared-device mode; use app protection policies (MAM) for personal phones; classify POS and back-office servers as critical assets in Defender.</t>
  </si>
  <si>
    <t>raw/05-defender-devices.json; raw/11-intune-endpoint.json</t>
  </si>
  <si>
    <t>M-3</t>
  </si>
  <si>
    <t>9 of 21 devices carry High exposure; 2 run unsupported Windows 10 22H2; 1 has stopped reporting</t>
  </si>
  <si>
    <t>Nine devices have unpatched exploitable vulnerabilities. Two devices (██-███-██-███-██, desktop-███████) run Windows 10 22H2, unsupported since October 2025 and receiving no security updates. One device (desktop-███████) has sent no telemetry since 22 August 2026.
No Windows Update ring or patch-compliance policy was observed in Intune.</t>
  </si>
  <si>
    <t>Known-exploitable vulnerabilities on nearly half the managed fleet; two devices permanently unpatched.</t>
  </si>
  <si>
    <t>Replace or upgrade the two Windows 10 devices (or purchase ESU as a stop-gap); create Intune Windows Update rings with a 7-day quality-update deadline; work the Defender Vulnerability Management remediation list; investigate the silent device.</t>
  </si>
  <si>
    <t>raw/05-defender-devices.json</t>
  </si>
  <si>
    <t>M-4</t>
  </si>
  <si>
    <t>E-signature BCC rule is undocumented and references legacy-tenant addresses</t>
  </si>
  <si>
    <t>Verified rule contents: 'BCC signed emais' blind-copies completed Adobe Sign / DocuSign / EchoSign notifications sent to a list of named executives to ████████@██████████.com The intent (a central archive of executed agreements) is legitimate; the rule is undocumented, contains a typo in its name, lists recipients on the retired ██████████.com domain and one on ██████.com (the previous tenant), and copies into a mailbox with no retention policy or hold.
A transport rule doing records-management work is fragile and hard to defend in audit. The 'Domain change disclaimer' rule (██████████.com → ████████.com) expired 31 Aug 2025 and is disabled — it can be removed.</t>
  </si>
  <si>
    <t>Silent copying of contract documents with unclear ownership; possible failure as addresses change.</t>
  </si>
  <si>
    <t>Document the rule's purpose and owner; update the recipient list to current ████████.com addresses; apply a retention label/hold to the signed_documents mailbox; longer term, replace with a SharePoint records library fed by the e-signature integration. Delete the expired disclaimer rule and review 'block ███████.org' for continued relevance.</t>
  </si>
  <si>
    <t>M-5</t>
  </si>
  <si>
    <t>On-premises password protection is in Audit mode; no custom banned-password list; on-premises AD is unassessed</t>
  </si>
  <si>
    <t>Password protection for Windows Server AD is deployed but in Audit rather than Enforced mode, and the custom banned list is empty. Secure Score items for LDAP signing (0/7), LDAP encryption (0/7), NTLM (0/8), LM authentication level (0/8) and Defender for Identity sensors (0/5) indicate domain controllers exist and are unmonitored.
Weak passwords are being observed rather than blocked; brand and locality terms ('natures', 'medicines', 'dispensary', city names) are not banned. The on-premises environment was out of scope for this assessment.</t>
  </si>
  <si>
    <t>Weak passwords on synchronised accounts; unsigned LDAP and permitted NTLM are classic relay conditions.</t>
  </si>
  <si>
    <t>Switch password protection to Enforced; add ~50 brand, product and locality terms to the banned list; commission a separate on-premises Active Directory assessment and deploy Defender for Identity sensors (included in E5, 27 seats).</t>
  </si>
  <si>
    <t>raw/12-entra-identity.json; raw/03-secure-score-actions.csv</t>
  </si>
  <si>
    <t>CIS 5.2.3.x</t>
  </si>
  <si>
    <t>M-6</t>
  </si>
  <si>
    <t>46 OAuth permission grants (33 tenant-wide) including mail, files and full site control are not inventoried</t>
  </si>
  <si>
    <t>Verified: 46 delegated OAuth grants exist across 695 enterprise applications; 33 are tenant-wide (admin-consented) and include scopes such as Mail.ReadWrite, Mail.Send, Files.ReadWrite.All, Sites.FullControl.All and Directory.Read.All. Five app registrations exist (two created May–June 2026 for AI projects). Application names could not be resolved in this export.
Some of these will be Microsoft first-party and legitimate; others may be third-party SaaS with standing access to every mailbox and every file. No review process exists, and users can register their own apps (H-10).</t>
  </si>
  <si>
    <t>Unknown third parties may hold persistent, MFA-independent access to mail and files.</t>
  </si>
  <si>
    <t>Export enterprise applications with their permission grants (Entra → Enterprise apps → Permissions, or Defender for Cloud Apps OAuth app governance); remove unrecognised tenant-wide grants; review the two 2026 AI app registrations for credentials and scopes; enable app governance alerts.</t>
  </si>
  <si>
    <t>Verified — counts (Graph); app identities unresolved</t>
  </si>
  <si>
    <t>X-OAuthGrants.json; X-AppRegistrations.json</t>
  </si>
  <si>
    <t>CIS 5.1.2.2</t>
  </si>
  <si>
    <t>M-7</t>
  </si>
  <si>
    <t>Online archiving is enabled on 6 of 622 mailboxes; audit log is never proactively reviewed; audit retention unverified</t>
  </si>
  <si>
    <t>Only 6 mailboxes have an active online archive. Unified audit logging is enabled and mailbox auditing is enabled on all 622 mailboxes (both positives), but there are no saved searches, no alert policies beyond defaults, and no custom audit-retention policy exists, so the default 180-day window applies (1 year for the 27 E5 users).
Without archives, mailboxes grow without bound and there is no lifecycle for leaver content. Audit retention on Business Premium is 180 days by default; E5 (27 seats) allows up to 1 year (10 years with add-on). State record-keeping obligations may exceed this.</t>
  </si>
  <si>
    <t>Investigations older than the retention window are impossible; leaver mail has no home.</t>
  </si>
  <si>
    <t>Enable online archiving for all user mailboxes with a default 2-year move-to-archive policy; create alert policies for suspicious forwarding, mass download, eDiscovery activity and admin role changes; verify audit retention and extend to 1 year for E5 users; schedule a monthly review of the Defender and Purview alert queues.</t>
  </si>
  <si>
    <t>Verified (Exchange + Security &amp; Compliance PowerShell, 3 Sep 2026)</t>
  </si>
  <si>
    <t>CIS 3.1.1, 6.1.x</t>
  </si>
  <si>
    <t>M-8</t>
  </si>
  <si>
    <t>Device registration is unrestricted: any user may join up to 50 devices with no MFA required</t>
  </si>
  <si>
    <t>Users may join and register devices = All; MFA to register or join = No; maximum devices per user = 50.
Combined with H-6 (registering user becomes local admin) an attacker with a phished password can register a device, gain a device identity and bypass device-based controls.</t>
  </si>
  <si>
    <t>Weak device-identity trust; device-based Conditional Access can be gamed.</t>
  </si>
  <si>
    <t>Require MFA to register or join devices; reduce maximum devices to 5–10; restrict device join to a group or use Autopilot enrolment only.</t>
  </si>
  <si>
    <t>raw/12-entra-identity.json</t>
  </si>
  <si>
    <t>CIS 5.1.x</t>
  </si>
  <si>
    <t>L-1</t>
  </si>
  <si>
    <t>Customer Lockbox is not enabled</t>
  </si>
  <si>
    <t>Verified: CustomerLockboxEnabled = false. Microsoft support engineers can be granted access to content during a support case without explicit organisational approval. Lockbox is included in the 27 E5 licenses.</t>
  </si>
  <si>
    <t>Third-party (Microsoft) access to regulated content is not gated on approval.</t>
  </si>
  <si>
    <t>Enable Customer Lockbox in the Microsoft 365 admin center (Org settings → Security &amp; privacy).</t>
  </si>
  <si>
    <t>X-OrgConfig.json</t>
  </si>
  <si>
    <t>CIS 1.3.6</t>
  </si>
  <si>
    <t>L-2</t>
  </si>
  <si>
    <t>Tenant Hygiene</t>
  </si>
  <si>
    <t>Migration residue and tenant metadata gaps: legacy domains, foreign-tenant DNS records, unverified domain, missing privacy contact</t>
  </si>
  <si>
    <t>The primary domain moved from ██████████.com to ████████.com; 25 accounts and several mail-flow rules still reference the old domain. ████████.com DKIM CNAMEs and a transport rule reference the previous tenant (██████). ██████████.com is added but unverified. Global privacy contact and privacy statement URL are unset. Several guest entries are typos or duplicates (██████████.com / ██████████.com; ██████████_gmail.co).
With further acquisitions and tenant-to-tenant migrations planned, each migration will add similar residue unless a post-migration checklist is adopted (Section 8).</t>
  </si>
  <si>
    <t>Misdelivery, confusion, and phishing lures that exploit near-identical domains.</t>
  </si>
  <si>
    <t>Complete the ██████████.com → ████████.com cut-over; remove foreign-tenant DNS records; verify or remove ██████████.com; set the privacy contact and statement URL; clean guest typos; adopt the acquisition onboarding baseline in Section 8.</t>
  </si>
  <si>
    <t>Verified (Graph + DNS)</t>
  </si>
  <si>
    <t>V10-Domains.json; dns_verification.csv; V4-TransportRules.json</t>
  </si>
  <si>
    <t>L-3</t>
  </si>
  <si>
    <t>Licensing housekeeping: duplicate disabled subscriptions, 35 unassigned seats, failed migration batch, mail loop</t>
  </si>
  <si>
    <t>A disabled Business Basic subscription (171 seats, expiring 9 Sep 2026) duplicates an active one; a Power BI Premium PU subscription expired 19 Aug 2026; 35 licenses are purchased but unassigned while ~190 are assigned to dormant accounts. Exchange shows a 'possible mail loop' insight and a failed migration batch ('batch8').</t>
  </si>
  <si>
    <t>Cost leakage and unresolved mail-flow errors.</t>
  </si>
  <si>
    <t>Confirm the disabled Business Basic subscription is a renewal artefact before 9 Sep 2026; reclaim licenses from dormant accounts (H-11); resolve the mail loop and clean up the failed migration batch.</t>
  </si>
  <si>
    <t>raw/13-licenses-subscriptions.json; raw/07-exchange-online.json</t>
  </si>
  <si>
    <t>Yellow columns are for the remediation team to fill in. Severity ratings are the assessor's judgement against the CIS Microsoft 365 Foundations Benchmark and Microsoft baselines.</t>
  </si>
  <si>
    <t>Order</t>
  </si>
  <si>
    <t>Action</t>
  </si>
  <si>
    <t>Status (from Findings)</t>
  </si>
  <si>
    <t>Owner (from Findings)</t>
  </si>
  <si>
    <t>Goal: Close the gaps an attacker would use this month, at near-zero cost.</t>
  </si>
  <si>
    <t>Enabler</t>
  </si>
  <si>
    <t>Licensing decision: Uplift Business Basic/Standard users to Business Premium (or add Entra ID P1 + Defender for Business) so Conditional Access, Intune and Defender for Office 365 can be applied tenant-wide. See Section 7.</t>
  </si>
  <si>
    <t>Goal: Decide licensing, then make identity, device and collaboration controls enforceable.</t>
  </si>
  <si>
    <t>On-premises AD assessment: Separate engagement: domain-controller hardening, LDAP signing/NTLM, Defender for Identity sensors (E5).</t>
  </si>
  <si>
    <t>Goal: Build the data-protection and compliance layer a regulated multi-state operator needs.</t>
  </si>
  <si>
    <t>Acquisition onboarding security baseline: Day-one checklist for every acquired tenant, domain and location (Section 8).</t>
  </si>
  <si>
    <t>Operating rhythm: Monthly Secure Score triage, quarterly access reviews, alert-queue review, inactive-account report, DMARC report review.</t>
  </si>
  <si>
    <t>Goal: Keep the posture from decaying and make every acquisition land securely.</t>
  </si>
  <si>
    <t>User accounts</t>
  </si>
  <si>
    <t>SPF</t>
  </si>
  <si>
    <t>DKIM (tenant)</t>
  </si>
  <si>
    <t>DMARC policy</t>
  </si>
  <si>
    <t>DMARC reporting (rua)</t>
  </si>
  <si>
    <t>Note</t>
  </si>
  <si>
    <t>Recommended target</t>
  </si>
  <si>
    <t>████████.com</t>
  </si>
  <si>
    <t>Hard fail (-all)</t>
  </si>
  <si>
    <t>Disabled</t>
  </si>
  <si>
    <t>No record</t>
  </si>
  <si>
    <t>No</t>
  </si>
  <si>
    <t>DKIM on · DMARC p=reject with rua</t>
  </si>
  <si>
    <t>████████-ma.com</t>
  </si>
  <si>
    <t>██████████.org</t>
  </si>
  <si>
    <t>None</t>
  </si>
  <si>
    <t>Enabled</t>
  </si>
  <si>
    <t>p=none</t>
  </si>
  <si>
    <t>No SPF record</t>
  </si>
  <si>
    <t>████████-mi.com</t>
  </si>
  <si>
    <t>██████████.co</t>
  </si>
  <si>
    <t>██████████.com</t>
  </si>
  <si>
    <t>███████.com</t>
  </si>
  <si>
    <t>███████.co</t>
  </si>
  <si>
    <t>██████.onmicrosoft.com</t>
  </si>
  <si>
    <t>█████████████.co</t>
  </si>
  <si>
    <t>Soft fail (~all)</t>
  </si>
  <si>
    <t>p=quarantine</t>
  </si>
  <si>
    <t>Yes</t>
  </si>
  <si>
    <t>█████████.co</t>
  </si>
  <si>
    <t>███████.shop</t>
  </si>
  <si>
    <t>███████████.org</t>
  </si>
  <si>
    <t>p=reject</t>
  </si>
  <si>
    <t>Confirm parked: SPF -all, null MX, DMARC p=reject</t>
  </si>
  <si>
    <t>█████████.org</t>
  </si>
  <si>
    <t>DKIM CNAMEs point to foreign tenant (██████)</t>
  </si>
  <si>
    <t>█████.co</t>
  </si>
  <si>
    <t>████████████.com</t>
  </si>
  <si>
    <t>████████-al.com</t>
  </si>
  <si>
    <t>████████-az.com</t>
  </si>
  <si>
    <t>████████-ca.com</t>
  </si>
  <si>
    <t>████████-ct.com</t>
  </si>
  <si>
    <t>████████-fl.com</t>
  </si>
  <si>
    <t>████████-ga.com</t>
  </si>
  <si>
    <t>████████-nj.com</t>
  </si>
  <si>
    <t>████████-ny.com</t>
  </si>
  <si>
    <t>████████-va.com</t>
  </si>
  <si>
    <t>████████.co</t>
  </si>
  <si>
    <t>Summary</t>
  </si>
  <si>
    <t>Domains</t>
  </si>
  <si>
    <t>DKIM disabled</t>
  </si>
  <si>
    <t>DMARC — no record</t>
  </si>
  <si>
    <t>DMARC p=none</t>
  </si>
  <si>
    <t>DMARC enforcing (quarantine/reject)</t>
  </si>
  <si>
    <t>No SPF</t>
  </si>
  <si>
    <t>Source: Defender portal DKIM status (2 Sep 2026) and external DNS lookups of MX, SPF, DMARC and selector1/selector2 CNAMEs (3 Sep 2026).</t>
  </si>
  <si>
    <t>Rank</t>
  </si>
  <si>
    <t>Recommended action</t>
  </si>
  <si>
    <t>Score impact</t>
  </si>
  <si>
    <t>Points</t>
  </si>
  <si>
    <t>Regressed</t>
  </si>
  <si>
    <t>Licensed</t>
  </si>
  <si>
    <t>Category</t>
  </si>
  <si>
    <t>Product</t>
  </si>
  <si>
    <t>Last synced</t>
  </si>
  <si>
    <t>Related finding</t>
  </si>
  <si>
    <t>Enable Microsoft Defender Antivirus email scanning</t>
  </si>
  <si>
    <t>+0.76%</t>
  </si>
  <si>
    <t>0/9</t>
  </si>
  <si>
    <t>To address</t>
  </si>
  <si>
    <t>Device</t>
  </si>
  <si>
    <t>Defender for Endpoint</t>
  </si>
  <si>
    <t>9/2/2026</t>
  </si>
  <si>
    <t>Block executable content from email client and webmail</t>
  </si>
  <si>
    <t>Block all Office applications from creating child processes</t>
  </si>
  <si>
    <t>Block Office applications from creating executable content</t>
  </si>
  <si>
    <t>Block Office applications from injecting code into other processes</t>
  </si>
  <si>
    <t>Block JavaScript or VBScript from launching downloaded executable content</t>
  </si>
  <si>
    <t>Block execution of potentially obfuscated scripts</t>
  </si>
  <si>
    <t>Block Win32 API calls from Office macros</t>
  </si>
  <si>
    <t>Block executable files from running unless they meet a prevalence age or trusted list criterion</t>
  </si>
  <si>
    <t>Use advanced protection against ransomware</t>
  </si>
  <si>
    <t>Block credential stealing from the Windows local security authority subsystem (lsass.exe)</t>
  </si>
  <si>
    <t>Block process creations originating from PSExec and WMI commands</t>
  </si>
  <si>
    <t>Block untrusted and unsigned processes that run from USB</t>
  </si>
  <si>
    <t>Block Office communication application from creating child processes</t>
  </si>
  <si>
    <t>Block Adobe Reader from creating child processes</t>
  </si>
  <si>
    <t>Block persistence through WMI event subscription</t>
  </si>
  <si>
    <t>Block abuse of exploited vulnerable signed drivers</t>
  </si>
  <si>
    <t>Block rebooting machine in Safe Mode</t>
  </si>
  <si>
    <t>Block use of copied or impersonated system tools</t>
  </si>
  <si>
    <t>Enable Local Security Authority (LSA) protection</t>
  </si>
  <si>
    <t>+0.68%</t>
  </si>
  <si>
    <t>0/8</t>
  </si>
  <si>
    <t>Set User Account Control (UAC) to automatically deny elevation requests</t>
  </si>
  <si>
    <t>Enable Require additional authentication at startup</t>
  </si>
  <si>
    <t>Disable Autoplay for all drives</t>
  </si>
  <si>
    <t>Set default behavior for AutoRun to Enabled: Do not execute any autorun commands</t>
  </si>
  <si>
    <t>Set LAN Manager authentication level to Send NTLMv2 response only. Refuse LM &amp; NTLM</t>
  </si>
  <si>
    <t>Disable Allow Basic authentication for WinRM Client</t>
  </si>
  <si>
    <t>Disable Allow Basic authentication for WinRM Service</t>
  </si>
  <si>
    <t>Disable Solicited Remote Assistance</t>
  </si>
  <si>
    <t>Disable Anonymous enumeration of shares</t>
  </si>
  <si>
    <t>Enable Network Protection</t>
  </si>
  <si>
    <t>Set controlled folder access to enabled or audit mode</t>
  </si>
  <si>
    <t>Disable NTLM authentication for Windows</t>
  </si>
  <si>
    <t>Block outbound network connections from Microsoft HTML Application Host (mshta.exe)</t>
  </si>
  <si>
    <t>Disable Enumerate administrator accounts on elevation</t>
  </si>
  <si>
    <t>0.38/8</t>
  </si>
  <si>
    <t>Enable scanning of removable drives during a full scan</t>
  </si>
  <si>
    <t>0.4/8</t>
  </si>
  <si>
    <t>Turn on Microsoft Defender Credential Guard</t>
  </si>
  <si>
    <t>1/8</t>
  </si>
  <si>
    <t>Enable Microsoft Entra ID Identity Protection user risk policies</t>
  </si>
  <si>
    <t>+0.59%</t>
  </si>
  <si>
    <t>0/7</t>
  </si>
  <si>
    <t>Identity</t>
  </si>
  <si>
    <t>Microsoft Entra ID</t>
  </si>
  <si>
    <t>8/29/2026</t>
  </si>
  <si>
    <t>Require LDAP client signing to prevent tampering and protect directory authentication</t>
  </si>
  <si>
    <t>Encrypt LDAP client traffic to protect sensitive data in transit</t>
  </si>
  <si>
    <t>Enable Microsoft Entra ID Identity Protection sign-in risk policies</t>
  </si>
  <si>
    <t>0.27/7</t>
  </si>
  <si>
    <t>Disable the built-in Administrator account</t>
  </si>
  <si>
    <t>1.9/8</t>
  </si>
  <si>
    <t>Turn on PUA protection in block mode</t>
  </si>
  <si>
    <t>3.86/9</t>
  </si>
  <si>
    <t>Set Account lockout duration to 15 minutes or more</t>
  </si>
  <si>
    <t>+0.51%</t>
  </si>
  <si>
    <t>0.9/6</t>
  </si>
  <si>
    <t>Set Reset account lockout counter after to 15 minutes or more</t>
  </si>
  <si>
    <t>Start your Defender for Identity deployment installing Sensors on Domain Controllers and other eligible servers</t>
  </si>
  <si>
    <t>+0.42%</t>
  </si>
  <si>
    <t>0/5</t>
  </si>
  <si>
    <t>Defender for Identity</t>
  </si>
  <si>
    <t>6/6/2026</t>
  </si>
  <si>
    <t>Ensure External sharing of calendars is not available</t>
  </si>
  <si>
    <t>Apps</t>
  </si>
  <si>
    <t>Exchange Online</t>
  </si>
  <si>
    <t>Ensure additional storage providers are restricted in Outlook on the web</t>
  </si>
  <si>
    <t>Ensure all forms of mail forwarding are blocked and/or disabled</t>
  </si>
  <si>
    <t>Defender for Office</t>
  </si>
  <si>
    <t>Enable Hide Option to Enable or Disable Updates</t>
  </si>
  <si>
    <t>Disable Continue running background apps when Google Chrome is closed</t>
  </si>
  <si>
    <t>Disable Password Manager</t>
  </si>
  <si>
    <t>Set Interactive logon: Machine inactivity limit to 1-900 seconds</t>
  </si>
  <si>
    <t>Set Minimum password length to 14 or more characters</t>
  </si>
  <si>
    <t>Set Enforce password history to 24 or more passwords</t>
  </si>
  <si>
    <t>Set Minimum password age to 1 or more days</t>
  </si>
  <si>
    <t>Set user authentication for remote connections by using Network Level Authentication to Enabled</t>
  </si>
  <si>
    <t>Disable merging of local Microsoft Defender Firewall rules with group policy firewall rules for the Public profile</t>
  </si>
  <si>
    <t>Disable merging of local Microsoft Defender Firewall connection rules with group policy firewall rules for the Public profile</t>
  </si>
  <si>
    <t>Enable Apply UAC restrictions to local accounts on network logons</t>
  </si>
  <si>
    <t>Disable Installation and configuration of Network Bridge on your DNS domain network</t>
  </si>
  <si>
    <t>Prohibit use of Internet Connection Sharing on your DNS domain network</t>
  </si>
  <si>
    <t>Set Minimum PIN length for startup to 6 or more characters</t>
  </si>
  <si>
    <t>Disable Autoplay for non-volume devices</t>
  </si>
  <si>
    <t>Disable Flash on Adobe Reader DC</t>
  </si>
  <si>
    <t>Disable JavaScript on Adobe Reader DC</t>
  </si>
  <si>
    <t>Disable running or installing downloaded software with invalid signature</t>
  </si>
  <si>
    <t>Set IPv6 source routing to highest protection</t>
  </si>
  <si>
    <t>Disable IP source routing</t>
  </si>
  <si>
    <t>Block outdated ActiveX controls for Internet Explorer</t>
  </si>
  <si>
    <t>Disable the local storage of passwords and credentials</t>
  </si>
  <si>
    <t>Enable Microsoft network client: Digitally sign communications (always)</t>
  </si>
  <si>
    <t>Disable JavaScript on Adobe DC</t>
  </si>
  <si>
    <t>Enable Automatic Updates</t>
  </si>
  <si>
    <t>0.71/5</t>
  </si>
  <si>
    <t>Encrypt all BitLocker-supported drives</t>
  </si>
  <si>
    <t>5.14/9</t>
  </si>
  <si>
    <t>SMB server security hardening against authentication relay attacks</t>
  </si>
  <si>
    <t>4.44/8</t>
  </si>
  <si>
    <t>Ensure Spam confidence level (SCL) is configured in mail transport rules with specific domains</t>
  </si>
  <si>
    <t>+0.25%</t>
  </si>
  <si>
    <t>0/3</t>
  </si>
  <si>
    <t>Ensure MailTips are enabled for end users</t>
  </si>
  <si>
    <t>Ensure mailbox auditing for all users is Enabled</t>
  </si>
  <si>
    <t>Ensure Exchange Online Spam Policies are set to notify administrators</t>
  </si>
  <si>
    <t>Ensure users installing Outlook add-ins is not allowed</t>
  </si>
  <si>
    <t>Enable EDR in block mode</t>
  </si>
  <si>
    <t>5.33/8</t>
  </si>
  <si>
    <t>Ensure multifactor authentication is enabled for all users</t>
  </si>
  <si>
    <t>6.78/9</t>
  </si>
  <si>
    <t>Configure which users are allowed to present in Teams meetings</t>
  </si>
  <si>
    <t>+0.17%</t>
  </si>
  <si>
    <t>0/2</t>
  </si>
  <si>
    <t>Microsoft Teams</t>
  </si>
  <si>
    <t>8/7/2026</t>
  </si>
  <si>
    <t>Publish M365 sensitivity label data classification policies</t>
  </si>
  <si>
    <t>Data</t>
  </si>
  <si>
    <t>Microsoft Information Protection</t>
  </si>
  <si>
    <t>Enable Block third party cookies</t>
  </si>
  <si>
    <t>Disable Microsoft Defender Firewall notifications when programs are blocked for Domain profile</t>
  </si>
  <si>
    <t>Disable Microsoft Defender Firewall notifications when programs are blocked for Private profile</t>
  </si>
  <si>
    <t>Disable Microsoft Defender Firewall notifications when programs are blocked for Public profile</t>
  </si>
  <si>
    <t>Enable Require domain users to elevate when setting a networks location</t>
  </si>
  <si>
    <t>Fix unquoted service path for Windows services</t>
  </si>
  <si>
    <t>6.48/8</t>
  </si>
  <si>
    <t>Turn on real-time protection</t>
  </si>
  <si>
    <t>+0.85%</t>
  </si>
  <si>
    <t>8.57/10</t>
  </si>
  <si>
    <t>Resume BitLocker protection on all drives</t>
  </si>
  <si>
    <t>7.71/9</t>
  </si>
  <si>
    <t>Ensure the customer lockbox feature is enabled</t>
  </si>
  <si>
    <t>+0.08%</t>
  </si>
  <si>
    <t>0/1</t>
  </si>
  <si>
    <t>Deploy a log collector to discover shadow IT activity</t>
  </si>
  <si>
    <t>Microsoft Defender for Cloud Apps</t>
  </si>
  <si>
    <t>7/5/2026</t>
  </si>
  <si>
    <t>Restrict anonymous users from joining meetings</t>
  </si>
  <si>
    <t>Sign out inactive users in SharePoint Online</t>
  </si>
  <si>
    <t>SharePoint Online</t>
  </si>
  <si>
    <t>8/16/2026</t>
  </si>
  <si>
    <t>Extend M365 sensitivity labeling to assets in Microsoft Purview data map</t>
  </si>
  <si>
    <t>Ensure that Auto-labeling data classification policies are set up and used</t>
  </si>
  <si>
    <t>Block users who reached the message limit</t>
  </si>
  <si>
    <t>Set Account lockout threshold to 1-10 invalid login attempts</t>
  </si>
  <si>
    <t>5.1/6</t>
  </si>
  <si>
    <t>Ensure devices are updated to Secure Boot 2023 certificates and boot manager</t>
  </si>
  <si>
    <t>6.13/7</t>
  </si>
  <si>
    <t>Secure Microsoft Defender settings with Secure Controlled Configuration or Tamper Protection</t>
  </si>
  <si>
    <t>7.24/8</t>
  </si>
  <si>
    <t>Enable Microsoft Defender Antivirus real-time behavior monitoring</t>
  </si>
  <si>
    <t>4.29/5</t>
  </si>
  <si>
    <t>Fix Microsoft Defender for Endpoint sensor data collection</t>
  </si>
  <si>
    <t>9.52/10</t>
  </si>
  <si>
    <t>Turn on Microsoft Defender for Endpoint sensor</t>
  </si>
  <si>
    <t>Fix Microsoft Defender for Endpoint impaired communications</t>
  </si>
  <si>
    <t>Turn on Microsoft Defender Antivirus</t>
  </si>
  <si>
    <t>Secure Microsoft Defender firewall private profile</t>
  </si>
  <si>
    <t>8.57/9</t>
  </si>
  <si>
    <t>Secure Microsoft Defender Firewall public profile</t>
  </si>
  <si>
    <t>Change service executable path to a common protected location</t>
  </si>
  <si>
    <t>7.62/8</t>
  </si>
  <si>
    <t>Disable Insecure guest logons in SMB</t>
  </si>
  <si>
    <t>Enable cloud-delivered protection</t>
  </si>
  <si>
    <t>Ensure BitLocker drive compatibility</t>
  </si>
  <si>
    <t>Enable Conditional Access policies to block legacy authentication</t>
  </si>
  <si>
    <t>7.99/8</t>
  </si>
  <si>
    <t>114 actions "To address" (of 200; 17 regressed). Completed actions omitted. Source: Microsoft Secure Score export, 2 Sep 2026. Score: 52.73% (623.22 / 1,182).</t>
  </si>
  <si>
    <t>#</t>
  </si>
  <si>
    <t>Control</t>
  </si>
  <si>
    <t>Standard preset security policy is On for all recipients with no exclusions</t>
  </si>
  <si>
    <t>The strongest single element of the email posture; impersonation and mailbox-intelligence controls inside the preset score full marks.</t>
  </si>
  <si>
    <t>Conditional Access 'MFA' and 'Block legacy authentication' policies are tenant-wide</t>
  </si>
  <si>
    <t>Verified: both include All users and All applications with minimal exclusions.</t>
  </si>
  <si>
    <t>Administrative MFA is fully covered</t>
  </si>
  <si>
    <t>Secure Score 10/10 for MFA on administrative roles; Global Administrator count (3) is within Microsoft's recommended 2–4.</t>
  </si>
  <si>
    <t>Mailbox auditing is enabled on all 622 mailboxes and unified audit logging is functional</t>
  </si>
  <si>
    <t>Verified via Exchange PowerShell; the Secure Score item on mailbox auditing reflects an org-level default rather than per-mailbox state.</t>
  </si>
  <si>
    <t>SPF is published with hard-fail on 33 of 35 domains</t>
  </si>
  <si>
    <t>Verified by external DNS; only ██████████.org lacks SPF.</t>
  </si>
  <si>
    <t>Defender for Endpoint onboarding is complete</t>
  </si>
  <si>
    <t>21 of 21 devices onboarded, 0 with active malware; the EDR profile that does this is correct.</t>
  </si>
  <si>
    <t>Zero external auto-forwards in the prior 7 days and all 33 mailbox forwards are internal</t>
  </si>
  <si>
    <t>Good hygiene, pending the policy block in H-9.</t>
  </si>
  <si>
    <t>Legacy authentication is blocked at both the Conditional Access and SharePoint layers</t>
  </si>
  <si>
    <t>Password expiration is set to never expire</t>
  </si>
  <si>
    <t>Matches current Microsoft and NIST guidance; Secure Score 8/8.</t>
  </si>
  <si>
    <t>Admin consent workflow is enabled</t>
  </si>
  <si>
    <t>Designated reviewer, notifications and 30-day expiry.</t>
  </si>
  <si>
    <t>A Tenant Allow/Block List is actively maintained</t>
  </si>
  <si>
    <t>An impersonation attempt was blocked in the week before assessment.</t>
  </si>
  <si>
    <t>eDiscovery is in use and the 'Block htm attachments' transport rule is a sound control</t>
  </si>
  <si>
    <t>Item</t>
  </si>
  <si>
    <t>Outcome</t>
  </si>
  <si>
    <t>V-1</t>
  </si>
  <si>
    <t>Conditional Access scope, exclusions and controls</t>
  </si>
  <si>
    <t>Verified 3 Sep 2026 (Graph). Findings C-4, H-3, H-12 updated.</t>
  </si>
  <si>
    <t>V-2</t>
  </si>
  <si>
    <t>Licensing entitlement for CA / Intune / Defender</t>
  </si>
  <si>
    <t>Verified 3 Sep 2026 (SKU service plans). Structural finding confirmed.</t>
  </si>
  <si>
    <t>V-3</t>
  </si>
  <si>
    <t>SPF and DMARC for all 35 domains</t>
  </si>
  <si>
    <t>Verified 3 Sep 2026 (external DNS). C-2 expanded; Appendix B.</t>
  </si>
  <si>
    <t>V-4</t>
  </si>
  <si>
    <t>Transport rule conditions and actions</t>
  </si>
  <si>
    <t>Verified 3 Sep 2026. H-13 confirmed as bypass; M-4 downgraded to documentation issue.</t>
  </si>
  <si>
    <t>V-5</t>
  </si>
  <si>
    <t>User consent effective state</t>
  </si>
  <si>
    <t>Partially verified: custom policy 'rm-consent-policy-v1' identified; contents not retrieved.</t>
  </si>
  <si>
    <t>V-6</t>
  </si>
  <si>
    <t>Break-glass and PIM</t>
  </si>
  <si>
    <t>Verified 3 Sep 2026: no break-glass, no PIM eligibility, all assignments permanent (H-12).</t>
  </si>
  <si>
    <t>V-7</t>
  </si>
  <si>
    <t>Legal-hold status in eDiscovery cases</t>
  </si>
  <si>
    <t>Verified 3 Sep 2026: 0 holds on all 622 mailboxes; the Standard case has no hold policy. The two Premium cases were not returned by Get-ComplianceCase (needs -CaseType AdvancedEDiscovery); site-level holds in those cases remain unconfirmed — C-7.</t>
  </si>
  <si>
    <t>V-8</t>
  </si>
  <si>
    <t>Audit log retention period</t>
  </si>
  <si>
    <t>Verified 3 Sep 2026: no custom audit retention policy exists, so defaults apply (180 days; 1 year for E5-licensed users).</t>
  </si>
  <si>
    <t>V-9</t>
  </si>
  <si>
    <t>Intune security baselines</t>
  </si>
  <si>
    <t>Verified 3 Sep 2026: zero baselines deployed (H-5).</t>
  </si>
  <si>
    <t>V-10</t>
  </si>
  <si>
    <t>Live vs parked domains</t>
  </si>
  <si>
    <t>Inferred from user population: 14 domains carry users; 21 carry 0–1 users. Client to confirm parked list.</t>
  </si>
  <si>
    <t>Not assessed (recommended follow-up)</t>
  </si>
  <si>
    <t>On-premises Active Directory (domain controllers, GPOs, NTLM/LDAP posture) — separate engagement recommended</t>
  </si>
  <si>
    <t>SharePoint site-level sharing, anonymous-link inventory and 'more external sharing settings'</t>
  </si>
  <si>
    <t>Teams meeting/messaging/app-permission policy detail</t>
  </si>
  <si>
    <t>Intune enrolment restrictions, app protection (MAM) policies, Windows Update rings</t>
  </si>
  <si>
    <t>Shared-mailbox sign-in state (88 shared mailboxes)</t>
  </si>
  <si>
    <t>Insider Risk, Communication Compliance and Information Barriers policy detail</t>
  </si>
  <si>
    <t>Defender for Cloud Apps and app-governance configuration</t>
  </si>
  <si>
    <t>Point-of-sale, seed-to-sale and other line-of-business systems outside Microsoft 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</si>
</sst>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6"/>
      <color rgb="FF1B2A49"/>
      <name val="Arial"/>
      <charset val="1"/>
    </font>
    <font>
      <sz val="10"/>
      <color rgb="FF5A6270"/>
      <name val="Arial"/>
      <charset val="1"/>
    </font>
    <font>
      <b/>
      <sz val="10"/>
      <color rgb="FFB00020"/>
      <name val="Arial"/>
      <charset val="1"/>
    </font>
    <font>
      <b/>
      <sz val="10"/>
      <name val="Arial"/>
      <charset val="1"/>
    </font>
    <font>
      <b/>
      <sz val="10"/>
      <color rgb="FFFFFFFF"/>
      <name val="Arial"/>
      <charset val="1"/>
    </font>
    <font>
      <sz val="10"/>
      <name val="Arial"/>
      <charset val="1"/>
    </font>
    <font>
      <b/>
      <sz val="10"/>
      <color rgb="FFB85C00"/>
      <name val="Arial"/>
      <charset val="1"/>
    </font>
    <font>
      <b/>
      <sz val="10"/>
      <color rgb="FF7A6400"/>
      <name val="Arial"/>
      <charset val="1"/>
    </font>
    <font>
      <b/>
      <sz val="10"/>
      <color rgb="FF2E5A1C"/>
      <name val="Arial"/>
      <charset val="1"/>
    </font>
    <font>
      <i/>
      <sz val="9"/>
      <color rgb="FF5A6270"/>
      <name val="Arial"/>
      <charset val="1"/>
    </font>
    <font>
      <sz val="10"/>
      <color rgb="FFB00020"/>
      <name val="Arial"/>
      <charset val="1"/>
    </font>
  </fonts>
  <fills count="8">
    <fill>
      <patternFill patternType="none"/>
    </fill>
    <fill>
      <patternFill patternType="gray125"/>
    </fill>
    <fill>
      <patternFill patternType="solid">
        <fgColor rgb="FF1B2A49"/>
        <bgColor rgb="FF003366"/>
      </patternFill>
    </fill>
    <fill>
      <patternFill patternType="solid">
        <fgColor rgb="FFF8D7DA"/>
        <bgColor rgb="FFFCE5CD"/>
      </patternFill>
    </fill>
    <fill>
      <patternFill patternType="solid">
        <fgColor rgb="FFFCE5CD"/>
        <bgColor rgb="FFF8D7DA"/>
      </patternFill>
    </fill>
    <fill>
      <patternFill patternType="solid">
        <fgColor rgb="FFFFF3B0"/>
        <bgColor rgb="FFFFF9C4"/>
      </patternFill>
    </fill>
    <fill>
      <patternFill patternType="solid">
        <fgColor rgb="FFDFF0D8"/>
        <bgColor rgb="FFE2E2E2"/>
      </patternFill>
    </fill>
    <fill>
      <patternFill patternType="solid">
        <fgColor rgb="FFFFF9C4"/>
        <bgColor rgb="FFFFF3B0"/>
      </patternFill>
    </fill>
  </fills>
  <borders count="2">
    <border>
      <left/>
      <right/>
      <top/>
      <bottom/>
      <diagonal/>
    </border>
    <border>
      <left style="thin">
        <color rgb="FFD9E1E8"/>
      </left>
      <right style="thin">
        <color rgb="FFD9E1E8"/>
      </right>
      <top style="thin">
        <color rgb="FFD9E1E8"/>
      </top>
      <bottom style="thin">
        <color rgb="FFD9E1E8"/>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vertical="center" wrapText="1"/>
    </xf>
    <xf numFmtId="0" fontId="3" fillId="3" borderId="1" xfId="0" applyFont="1" applyFill="1" applyBorder="1"/>
    <xf numFmtId="0" fontId="6" fillId="0" borderId="1" xfId="0" applyFont="1" applyBorder="1"/>
    <xf numFmtId="9" fontId="6" fillId="0" borderId="1" xfId="0" applyNumberFormat="1" applyFont="1" applyBorder="1"/>
    <xf numFmtId="0" fontId="7" fillId="4" borderId="1" xfId="0" applyFont="1" applyFill="1" applyBorder="1"/>
    <xf numFmtId="0" fontId="8" fillId="5" borderId="1" xfId="0" applyFont="1" applyFill="1" applyBorder="1"/>
    <xf numFmtId="0" fontId="9" fillId="6" borderId="1" xfId="0" applyFont="1" applyFill="1" applyBorder="1"/>
    <xf numFmtId="0" fontId="4" fillId="0" borderId="1" xfId="0" applyFont="1" applyBorder="1"/>
    <xf numFmtId="9" fontId="0" fillId="0" borderId="1" xfId="0" applyNumberFormat="1" applyBorder="1"/>
    <xf numFmtId="0" fontId="6" fillId="0" borderId="1" xfId="0" applyFont="1" applyBorder="1" applyAlignment="1">
      <alignment vertical="top" wrapText="1"/>
    </xf>
    <xf numFmtId="0" fontId="6" fillId="0" borderId="0" xfId="0" applyFont="1"/>
    <xf numFmtId="0" fontId="4" fillId="0" borderId="1" xfId="0" applyFont="1" applyBorder="1" applyAlignment="1">
      <alignment vertical="top" wrapText="1"/>
    </xf>
    <xf numFmtId="0" fontId="3" fillId="3" borderId="1" xfId="0" applyFont="1" applyFill="1" applyBorder="1" applyAlignment="1">
      <alignment vertical="top" wrapText="1"/>
    </xf>
    <xf numFmtId="0" fontId="6" fillId="7" borderId="1" xfId="0" applyFont="1" applyFill="1" applyBorder="1" applyAlignment="1">
      <alignment vertical="top" wrapText="1"/>
    </xf>
    <xf numFmtId="0" fontId="7" fillId="4" borderId="1" xfId="0" applyFont="1" applyFill="1" applyBorder="1" applyAlignment="1">
      <alignment vertical="top" wrapText="1"/>
    </xf>
    <xf numFmtId="0" fontId="8" fillId="5" borderId="1" xfId="0" applyFont="1" applyFill="1" applyBorder="1" applyAlignment="1">
      <alignment vertical="top" wrapText="1"/>
    </xf>
    <xf numFmtId="0" fontId="9" fillId="6" borderId="1" xfId="0" applyFont="1" applyFill="1" applyBorder="1" applyAlignment="1">
      <alignment vertical="top" wrapText="1"/>
    </xf>
    <xf numFmtId="0" fontId="10" fillId="0" borderId="0" xfId="0" applyFont="1"/>
    <xf numFmtId="0" fontId="11" fillId="0" borderId="1" xfId="0" applyFont="1" applyBorder="1" applyAlignment="1">
      <alignment vertical="top" wrapText="1"/>
    </xf>
  </cellXfs>
  <cellStyles count="1">
    <cellStyle name="Normal" xfId="0" builtinId="0"/>
  </cellStyles>
  <dxfs count="3">
    <dxf>
      <fill>
        <patternFill>
          <bgColor rgb="FFE2E2E2"/>
        </patternFill>
      </fill>
    </dxf>
    <dxf>
      <fill>
        <patternFill>
          <bgColor rgb="FFBDD7EE"/>
        </patternFill>
      </fill>
    </dxf>
    <dxf>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B00020"/>
      <rgbColor rgb="FF008000"/>
      <rgbColor rgb="FF000080"/>
      <rgbColor rgb="FF7A6400"/>
      <rgbColor rgb="FF800080"/>
      <rgbColor rgb="FF008080"/>
      <rgbColor rgb="FFE2E2E2"/>
      <rgbColor rgb="FF808080"/>
      <rgbColor rgb="FF9999FF"/>
      <rgbColor rgb="FF993366"/>
      <rgbColor rgb="FFFFF9C4"/>
      <rgbColor rgb="FFDFF0D8"/>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9E1E8"/>
      <rgbColor rgb="FFC6EFCE"/>
      <rgbColor rgb="FFFFF3B0"/>
      <rgbColor rgb="FF99CCFF"/>
      <rgbColor rgb="FFFCE5CD"/>
      <rgbColor rgb="FFCC99FF"/>
      <rgbColor rgb="FFF8D7DA"/>
      <rgbColor rgb="FF3366FF"/>
      <rgbColor rgb="FF33CCCC"/>
      <rgbColor rgb="FF99CC00"/>
      <rgbColor rgb="FFFFCC00"/>
      <rgbColor rgb="FFFF9900"/>
      <rgbColor rgb="FFFF6600"/>
      <rgbColor rgb="FF5A6270"/>
      <rgbColor rgb="FF969696"/>
      <rgbColor rgb="FF003366"/>
      <rgbColor rgb="FF339966"/>
      <rgbColor rgb="FF003300"/>
      <rgbColor rgb="FF2E5A1C"/>
      <rgbColor rgb="FFB85C00"/>
      <rgbColor rgb="FF993366"/>
      <rgbColor rgb="FF333399"/>
      <rgbColor rgb="FF1B2A4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showGridLines="0" tabSelected="1" zoomScaleNormal="100" workbookViewId="0">
      <pane ySplit="4" topLeftCell="A5" activePane="bottomLeft" state="frozen"/>
      <selection pane="bottomLeft"/>
    </sheetView>
  </sheetViews>
  <sheetFormatPr defaultColWidth="8.6640625" defaultRowHeight="14.4" x14ac:dyDescent="0.3"/>
  <cols>
    <col min="1" max="1" width="40" customWidth="1"/>
    <col min="2" max="2" width="18" customWidth="1"/>
    <col min="3" max="3" width="60" customWidth="1"/>
    <col min="4" max="4" width="10" customWidth="1"/>
    <col min="5" max="5" width="12" customWidth="1"/>
    <col min="6" max="6" width="14" customWidth="1"/>
    <col min="7" max="7" width="10" customWidth="1"/>
  </cols>
  <sheetData>
    <row r="1" spans="1:7" ht="21" x14ac:dyDescent="0.4">
      <c r="A1" s="1" t="s">
        <v>0</v>
      </c>
    </row>
    <row r="2" spans="1:7" x14ac:dyDescent="0.3">
      <c r="A2" s="2" t="s">
        <v>1</v>
      </c>
    </row>
    <row r="3" spans="1:7" x14ac:dyDescent="0.3">
      <c r="A3" s="3" t="s">
        <v>2</v>
      </c>
    </row>
    <row r="5" spans="1:7" x14ac:dyDescent="0.3">
      <c r="A5" s="4" t="s">
        <v>3</v>
      </c>
    </row>
    <row r="6" spans="1:7" ht="30" customHeight="1" x14ac:dyDescent="0.3">
      <c r="A6" s="5" t="s">
        <v>4</v>
      </c>
      <c r="B6" s="5" t="s">
        <v>5</v>
      </c>
      <c r="C6" s="5" t="s">
        <v>6</v>
      </c>
      <c r="D6" s="5" t="s">
        <v>7</v>
      </c>
      <c r="E6" s="5" t="s">
        <v>8</v>
      </c>
      <c r="F6" s="5" t="s">
        <v>9</v>
      </c>
      <c r="G6" s="5" t="s">
        <v>10</v>
      </c>
    </row>
    <row r="7" spans="1:7" x14ac:dyDescent="0.3">
      <c r="A7" s="6" t="s">
        <v>11</v>
      </c>
      <c r="B7" s="7">
        <f>COUNTIF(Findings!$B:$B,A7)</f>
        <v>8</v>
      </c>
      <c r="C7" s="7">
        <f>COUNTIFS(Findings!$B:$B,$A7,Findings!$M:$M,"Open")</f>
        <v>8</v>
      </c>
      <c r="D7" s="7">
        <f>COUNTIFS(Findings!$B:$B,$A7,Findings!$M:$M,"In progress")</f>
        <v>0</v>
      </c>
      <c r="E7" s="7">
        <f>COUNTIFS(Findings!$B:$B,$A7,Findings!$M:$M,"Remediated")</f>
        <v>0</v>
      </c>
      <c r="F7" s="7">
        <f>COUNTIFS(Findings!$B:$B,$A7,Findings!$M:$M,"Risk accepted")</f>
        <v>0</v>
      </c>
      <c r="G7" s="8">
        <f>IF(B7=0,0,(E7+F7)/B7)</f>
        <v>0</v>
      </c>
    </row>
    <row r="8" spans="1:7" x14ac:dyDescent="0.3">
      <c r="A8" s="9" t="s">
        <v>12</v>
      </c>
      <c r="B8" s="7">
        <f>COUNTIF(Findings!$B:$B,A8)</f>
        <v>13</v>
      </c>
      <c r="C8" s="7">
        <f>COUNTIFS(Findings!$B:$B,$A8,Findings!$M:$M,"Open")</f>
        <v>13</v>
      </c>
      <c r="D8" s="7">
        <f>COUNTIFS(Findings!$B:$B,$A8,Findings!$M:$M,"In progress")</f>
        <v>0</v>
      </c>
      <c r="E8" s="7">
        <f>COUNTIFS(Findings!$B:$B,$A8,Findings!$M:$M,"Remediated")</f>
        <v>0</v>
      </c>
      <c r="F8" s="7">
        <f>COUNTIFS(Findings!$B:$B,$A8,Findings!$M:$M,"Risk accepted")</f>
        <v>0</v>
      </c>
      <c r="G8" s="8">
        <f>IF(B8=0,0,(E8+F8)/B8)</f>
        <v>0</v>
      </c>
    </row>
    <row r="9" spans="1:7" x14ac:dyDescent="0.3">
      <c r="A9" s="10" t="s">
        <v>13</v>
      </c>
      <c r="B9" s="7">
        <f>COUNTIF(Findings!$B:$B,A9)</f>
        <v>8</v>
      </c>
      <c r="C9" s="7">
        <f>COUNTIFS(Findings!$B:$B,$A9,Findings!$M:$M,"Open")</f>
        <v>8</v>
      </c>
      <c r="D9" s="7">
        <f>COUNTIFS(Findings!$B:$B,$A9,Findings!$M:$M,"In progress")</f>
        <v>0</v>
      </c>
      <c r="E9" s="7">
        <f>COUNTIFS(Findings!$B:$B,$A9,Findings!$M:$M,"Remediated")</f>
        <v>0</v>
      </c>
      <c r="F9" s="7">
        <f>COUNTIFS(Findings!$B:$B,$A9,Findings!$M:$M,"Risk accepted")</f>
        <v>0</v>
      </c>
      <c r="G9" s="8">
        <f>IF(B9=0,0,(E9+F9)/B9)</f>
        <v>0</v>
      </c>
    </row>
    <row r="10" spans="1:7" x14ac:dyDescent="0.3">
      <c r="A10" s="11" t="s">
        <v>14</v>
      </c>
      <c r="B10" s="7">
        <f>COUNTIF(Findings!$B:$B,A10)</f>
        <v>3</v>
      </c>
      <c r="C10" s="7">
        <f>COUNTIFS(Findings!$B:$B,$A10,Findings!$M:$M,"Open")</f>
        <v>3</v>
      </c>
      <c r="D10" s="7">
        <f>COUNTIFS(Findings!$B:$B,$A10,Findings!$M:$M,"In progress")</f>
        <v>0</v>
      </c>
      <c r="E10" s="7">
        <f>COUNTIFS(Findings!$B:$B,$A10,Findings!$M:$M,"Remediated")</f>
        <v>0</v>
      </c>
      <c r="F10" s="7">
        <f>COUNTIFS(Findings!$B:$B,$A10,Findings!$M:$M,"Risk accepted")</f>
        <v>0</v>
      </c>
      <c r="G10" s="8">
        <f>IF(B10=0,0,(E10+F10)/B10)</f>
        <v>0</v>
      </c>
    </row>
    <row r="11" spans="1:7" x14ac:dyDescent="0.3">
      <c r="A11" s="12" t="s">
        <v>5</v>
      </c>
      <c r="B11" s="12">
        <f>SUM(B7:B10)</f>
        <v>32</v>
      </c>
      <c r="C11" s="12">
        <f>SUM(C7:C10)</f>
        <v>32</v>
      </c>
      <c r="D11" s="12">
        <f>SUM(D7:D10)</f>
        <v>0</v>
      </c>
      <c r="E11" s="12">
        <f>SUM(E7:E10)</f>
        <v>0</v>
      </c>
      <c r="F11" s="12">
        <f>SUM(F7:F10)</f>
        <v>0</v>
      </c>
      <c r="G11" s="13">
        <f>IF(B11=0,0,(E11+F11)/B11)</f>
        <v>0</v>
      </c>
    </row>
    <row r="13" spans="1:7" x14ac:dyDescent="0.3">
      <c r="A13" s="4" t="s">
        <v>15</v>
      </c>
    </row>
    <row r="14" spans="1:7" ht="30" customHeight="1" x14ac:dyDescent="0.3">
      <c r="A14" s="5" t="s">
        <v>16</v>
      </c>
      <c r="B14" s="5" t="s">
        <v>17</v>
      </c>
      <c r="C14" s="5" t="s">
        <v>5</v>
      </c>
      <c r="D14" s="5" t="s">
        <v>6</v>
      </c>
      <c r="E14" s="5" t="s">
        <v>8</v>
      </c>
    </row>
    <row r="15" spans="1:7" x14ac:dyDescent="0.3">
      <c r="A15" s="7" t="s">
        <v>18</v>
      </c>
      <c r="B15" s="7" t="s">
        <v>19</v>
      </c>
      <c r="C15" s="7">
        <f>COUNTIF(Findings!$K:$K,"0")</f>
        <v>9</v>
      </c>
      <c r="D15" s="7">
        <f>COUNTIFS(Findings!$K:$K,"0",Findings!$M:$M,"Open")</f>
        <v>9</v>
      </c>
      <c r="E15" s="7">
        <f>COUNTIFS(Findings!$K:$K,"0",Findings!$M:$M,"Remediated")</f>
        <v>0</v>
      </c>
    </row>
    <row r="16" spans="1:7" x14ac:dyDescent="0.3">
      <c r="A16" s="7" t="s">
        <v>20</v>
      </c>
      <c r="B16" s="7" t="s">
        <v>21</v>
      </c>
      <c r="C16" s="7">
        <f>COUNTIF(Findings!$K:$K,"1")</f>
        <v>19</v>
      </c>
      <c r="D16" s="7">
        <f>COUNTIFS(Findings!$K:$K,"1",Findings!$M:$M,"Open")</f>
        <v>19</v>
      </c>
      <c r="E16" s="7">
        <f>COUNTIFS(Findings!$K:$K,"1",Findings!$M:$M,"Remediated")</f>
        <v>0</v>
      </c>
    </row>
    <row r="17" spans="1:5" x14ac:dyDescent="0.3">
      <c r="A17" s="7" t="s">
        <v>22</v>
      </c>
      <c r="B17" s="7" t="s">
        <v>23</v>
      </c>
      <c r="C17" s="7">
        <f>COUNTIF(Findings!$K:$K,"2")</f>
        <v>4</v>
      </c>
      <c r="D17" s="7">
        <f>COUNTIFS(Findings!$K:$K,"2",Findings!$M:$M,"Open")</f>
        <v>4</v>
      </c>
      <c r="E17" s="7">
        <f>COUNTIFS(Findings!$K:$K,"2",Findings!$M:$M,"Remediated")</f>
        <v>0</v>
      </c>
    </row>
    <row r="18" spans="1:5" x14ac:dyDescent="0.3">
      <c r="A18" s="7" t="s">
        <v>24</v>
      </c>
      <c r="B18" s="7" t="s">
        <v>25</v>
      </c>
      <c r="C18" s="7">
        <f>COUNTIF(Findings!$K:$K,"3")</f>
        <v>0</v>
      </c>
      <c r="D18" s="7">
        <f>COUNTIFS(Findings!$K:$K,"3",Findings!$M:$M,"Open")</f>
        <v>0</v>
      </c>
      <c r="E18" s="7">
        <f>COUNTIFS(Findings!$K:$K,"3",Findings!$M:$M,"Remediated")</f>
        <v>0</v>
      </c>
    </row>
    <row r="20" spans="1:5" x14ac:dyDescent="0.3">
      <c r="A20" s="4" t="s">
        <v>26</v>
      </c>
    </row>
    <row r="21" spans="1:5" ht="30" customHeight="1" x14ac:dyDescent="0.3">
      <c r="A21" s="5" t="s">
        <v>27</v>
      </c>
      <c r="B21" s="5" t="s">
        <v>28</v>
      </c>
      <c r="C21" s="5" t="s">
        <v>29</v>
      </c>
    </row>
    <row r="22" spans="1:5" x14ac:dyDescent="0.3">
      <c r="A22" s="14" t="s">
        <v>30</v>
      </c>
      <c r="B22" s="14" t="s">
        <v>31</v>
      </c>
      <c r="C22" s="14" t="s">
        <v>32</v>
      </c>
    </row>
    <row r="23" spans="1:5" x14ac:dyDescent="0.3">
      <c r="A23" s="14" t="s">
        <v>33</v>
      </c>
      <c r="B23" s="14" t="s">
        <v>34</v>
      </c>
      <c r="C23" s="14" t="s">
        <v>35</v>
      </c>
    </row>
    <row r="24" spans="1:5" x14ac:dyDescent="0.3">
      <c r="A24" s="14" t="s">
        <v>36</v>
      </c>
      <c r="B24" s="14" t="s">
        <v>37</v>
      </c>
      <c r="C24" s="14" t="s">
        <v>38</v>
      </c>
    </row>
    <row r="25" spans="1:5" x14ac:dyDescent="0.3">
      <c r="A25" s="14" t="s">
        <v>39</v>
      </c>
      <c r="B25" s="14" t="s">
        <v>40</v>
      </c>
      <c r="C25" s="14" t="s">
        <v>41</v>
      </c>
    </row>
    <row r="26" spans="1:5" x14ac:dyDescent="0.3">
      <c r="A26" s="14" t="s">
        <v>42</v>
      </c>
      <c r="B26" s="14" t="s">
        <v>43</v>
      </c>
      <c r="C26" s="14" t="s">
        <v>44</v>
      </c>
    </row>
    <row r="27" spans="1:5" x14ac:dyDescent="0.3">
      <c r="A27" s="14" t="s">
        <v>45</v>
      </c>
      <c r="B27" s="14" t="s">
        <v>46</v>
      </c>
      <c r="C27" s="14" t="s">
        <v>47</v>
      </c>
    </row>
    <row r="28" spans="1:5" x14ac:dyDescent="0.3">
      <c r="A28" s="14" t="s">
        <v>48</v>
      </c>
      <c r="B28" s="14" t="s">
        <v>49</v>
      </c>
      <c r="C28" s="14" t="s">
        <v>50</v>
      </c>
    </row>
    <row r="29" spans="1:5" x14ac:dyDescent="0.3">
      <c r="A29" s="14" t="s">
        <v>51</v>
      </c>
      <c r="B29" s="14" t="s">
        <v>52</v>
      </c>
      <c r="C29" s="14" t="s">
        <v>53</v>
      </c>
    </row>
    <row r="30" spans="1:5" x14ac:dyDescent="0.3">
      <c r="A30" s="14" t="s">
        <v>54</v>
      </c>
      <c r="B30" s="14" t="s">
        <v>55</v>
      </c>
      <c r="C30" s="14" t="s">
        <v>56</v>
      </c>
    </row>
    <row r="31" spans="1:5" x14ac:dyDescent="0.3">
      <c r="A31" s="14" t="s">
        <v>57</v>
      </c>
      <c r="B31" s="14" t="s">
        <v>58</v>
      </c>
      <c r="C31" s="14" t="s">
        <v>59</v>
      </c>
    </row>
    <row r="33" spans="1:1" x14ac:dyDescent="0.3">
      <c r="A33" s="4" t="s">
        <v>60</v>
      </c>
    </row>
    <row r="34" spans="1:1" x14ac:dyDescent="0.3">
      <c r="A34" s="15" t="s">
        <v>61</v>
      </c>
    </row>
    <row r="35" spans="1:1" x14ac:dyDescent="0.3">
      <c r="A35" s="15" t="s">
        <v>62</v>
      </c>
    </row>
    <row r="36" spans="1:1" x14ac:dyDescent="0.3">
      <c r="A36" s="15" t="s">
        <v>63</v>
      </c>
    </row>
    <row r="37" spans="1:1" x14ac:dyDescent="0.3">
      <c r="A37" s="15" t="s">
        <v>64</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5"/>
  <sheetViews>
    <sheetView zoomScaleNormal="100" workbookViewId="0">
      <pane xSplit="4" ySplit="1" topLeftCell="E2" activePane="bottomRight" state="frozen"/>
      <selection pane="topRight" activeCell="E1" sqref="E1"/>
      <selection pane="bottomLeft" activeCell="A2" sqref="A2"/>
      <selection pane="bottomRight"/>
    </sheetView>
  </sheetViews>
  <sheetFormatPr defaultColWidth="8.6640625" defaultRowHeight="14.4" x14ac:dyDescent="0.3"/>
  <cols>
    <col min="1" max="1" width="7" customWidth="1"/>
    <col min="2" max="2" width="10" customWidth="1"/>
    <col min="3" max="3" width="20" customWidth="1"/>
    <col min="4" max="4" width="42" customWidth="1"/>
    <col min="5" max="5" width="60" customWidth="1"/>
    <col min="6" max="6" width="40" customWidth="1"/>
    <col min="7" max="7" width="60" customWidth="1"/>
    <col min="8" max="8" width="7" customWidth="1"/>
    <col min="9" max="9" width="26" customWidth="1"/>
    <col min="10" max="10" width="30" customWidth="1"/>
    <col min="11" max="11" width="7" customWidth="1"/>
    <col min="12" max="12" width="16" customWidth="1"/>
    <col min="13" max="13" width="14" customWidth="1"/>
    <col min="14" max="14" width="16" customWidth="1"/>
    <col min="15" max="16" width="12" customWidth="1"/>
    <col min="17" max="17" width="30" customWidth="1"/>
  </cols>
  <sheetData>
    <row r="1" spans="1:17" ht="30" customHeight="1" x14ac:dyDescent="0.3">
      <c r="A1" s="5" t="s">
        <v>65</v>
      </c>
      <c r="B1" s="5" t="s">
        <v>4</v>
      </c>
      <c r="C1" s="5" t="s">
        <v>66</v>
      </c>
      <c r="D1" s="5" t="s">
        <v>67</v>
      </c>
      <c r="E1" s="5" t="s">
        <v>68</v>
      </c>
      <c r="F1" s="5" t="s">
        <v>69</v>
      </c>
      <c r="G1" s="5" t="s">
        <v>70</v>
      </c>
      <c r="H1" s="5" t="s">
        <v>71</v>
      </c>
      <c r="I1" s="5" t="s">
        <v>72</v>
      </c>
      <c r="J1" s="5" t="s">
        <v>73</v>
      </c>
      <c r="K1" s="5" t="s">
        <v>16</v>
      </c>
      <c r="L1" s="5" t="s">
        <v>74</v>
      </c>
      <c r="M1" s="5" t="s">
        <v>75</v>
      </c>
      <c r="N1" s="5" t="s">
        <v>76</v>
      </c>
      <c r="O1" s="5" t="s">
        <v>77</v>
      </c>
      <c r="P1" s="5" t="s">
        <v>78</v>
      </c>
      <c r="Q1" s="5" t="s">
        <v>79</v>
      </c>
    </row>
    <row r="2" spans="1:17" ht="150" customHeight="1" x14ac:dyDescent="0.3">
      <c r="A2" s="16" t="s">
        <v>80</v>
      </c>
      <c r="B2" s="17" t="s">
        <v>11</v>
      </c>
      <c r="C2" s="14" t="s">
        <v>81</v>
      </c>
      <c r="D2" s="14" t="s">
        <v>82</v>
      </c>
      <c r="E2" s="14" t="s">
        <v>83</v>
      </c>
      <c r="F2" s="14" t="s">
        <v>84</v>
      </c>
      <c r="G2" s="14" t="s">
        <v>85</v>
      </c>
      <c r="H2" s="14" t="s">
        <v>86</v>
      </c>
      <c r="I2" s="14" t="s">
        <v>87</v>
      </c>
      <c r="J2" s="14" t="s">
        <v>88</v>
      </c>
      <c r="K2" s="14" t="s">
        <v>89</v>
      </c>
      <c r="L2" s="14" t="s">
        <v>90</v>
      </c>
      <c r="M2" s="18" t="s">
        <v>6</v>
      </c>
      <c r="N2" s="18"/>
      <c r="O2" s="18"/>
      <c r="P2" s="18"/>
      <c r="Q2" s="18"/>
    </row>
    <row r="3" spans="1:17" ht="150" customHeight="1" x14ac:dyDescent="0.3">
      <c r="A3" s="16" t="s">
        <v>91</v>
      </c>
      <c r="B3" s="17" t="s">
        <v>11</v>
      </c>
      <c r="C3" s="14" t="s">
        <v>92</v>
      </c>
      <c r="D3" s="14" t="s">
        <v>93</v>
      </c>
      <c r="E3" s="14" t="s">
        <v>94</v>
      </c>
      <c r="F3" s="14" t="s">
        <v>95</v>
      </c>
      <c r="G3" s="14" t="s">
        <v>96</v>
      </c>
      <c r="H3" s="14" t="s">
        <v>97</v>
      </c>
      <c r="I3" s="14" t="s">
        <v>98</v>
      </c>
      <c r="J3" s="14" t="s">
        <v>99</v>
      </c>
      <c r="K3" s="14" t="s">
        <v>89</v>
      </c>
      <c r="L3" s="14" t="s">
        <v>100</v>
      </c>
      <c r="M3" s="18" t="s">
        <v>6</v>
      </c>
      <c r="N3" s="18"/>
      <c r="O3" s="18"/>
      <c r="P3" s="18"/>
      <c r="Q3" s="18"/>
    </row>
    <row r="4" spans="1:17" ht="150" customHeight="1" x14ac:dyDescent="0.3">
      <c r="A4" s="16" t="s">
        <v>101</v>
      </c>
      <c r="B4" s="17" t="s">
        <v>11</v>
      </c>
      <c r="C4" s="14" t="s">
        <v>102</v>
      </c>
      <c r="D4" s="14" t="s">
        <v>103</v>
      </c>
      <c r="E4" s="14" t="s">
        <v>104</v>
      </c>
      <c r="F4" s="14" t="s">
        <v>105</v>
      </c>
      <c r="G4" s="14" t="s">
        <v>106</v>
      </c>
      <c r="H4" s="14" t="s">
        <v>86</v>
      </c>
      <c r="I4" s="14" t="s">
        <v>107</v>
      </c>
      <c r="J4" s="14" t="s">
        <v>108</v>
      </c>
      <c r="K4" s="14" t="s">
        <v>89</v>
      </c>
      <c r="L4" s="14" t="s">
        <v>109</v>
      </c>
      <c r="M4" s="18" t="s">
        <v>6</v>
      </c>
      <c r="N4" s="18"/>
      <c r="O4" s="18"/>
      <c r="P4" s="18"/>
      <c r="Q4" s="18"/>
    </row>
    <row r="5" spans="1:17" ht="150" customHeight="1" x14ac:dyDescent="0.3">
      <c r="A5" s="16" t="s">
        <v>110</v>
      </c>
      <c r="B5" s="17" t="s">
        <v>11</v>
      </c>
      <c r="C5" s="14" t="s">
        <v>102</v>
      </c>
      <c r="D5" s="14" t="s">
        <v>111</v>
      </c>
      <c r="E5" s="14" t="s">
        <v>112</v>
      </c>
      <c r="F5" s="14" t="s">
        <v>113</v>
      </c>
      <c r="G5" s="14" t="s">
        <v>114</v>
      </c>
      <c r="H5" s="14" t="s">
        <v>97</v>
      </c>
      <c r="I5" s="14" t="s">
        <v>115</v>
      </c>
      <c r="J5" s="14" t="s">
        <v>116</v>
      </c>
      <c r="K5" s="14" t="s">
        <v>117</v>
      </c>
      <c r="L5" s="14" t="s">
        <v>118</v>
      </c>
      <c r="M5" s="18" t="s">
        <v>6</v>
      </c>
      <c r="N5" s="18"/>
      <c r="O5" s="18"/>
      <c r="P5" s="18"/>
      <c r="Q5" s="18"/>
    </row>
    <row r="6" spans="1:17" ht="150" customHeight="1" x14ac:dyDescent="0.3">
      <c r="A6" s="16" t="s">
        <v>119</v>
      </c>
      <c r="B6" s="17" t="s">
        <v>11</v>
      </c>
      <c r="C6" s="14" t="s">
        <v>120</v>
      </c>
      <c r="D6" s="14" t="s">
        <v>121</v>
      </c>
      <c r="E6" s="14" t="s">
        <v>122</v>
      </c>
      <c r="F6" s="14" t="s">
        <v>123</v>
      </c>
      <c r="G6" s="14" t="s">
        <v>124</v>
      </c>
      <c r="H6" s="14" t="s">
        <v>86</v>
      </c>
      <c r="I6" s="14" t="s">
        <v>125</v>
      </c>
      <c r="J6" s="14" t="s">
        <v>126</v>
      </c>
      <c r="K6" s="14" t="s">
        <v>89</v>
      </c>
      <c r="L6" s="14" t="s">
        <v>127</v>
      </c>
      <c r="M6" s="18" t="s">
        <v>6</v>
      </c>
      <c r="N6" s="18"/>
      <c r="O6" s="18"/>
      <c r="P6" s="18"/>
      <c r="Q6" s="18"/>
    </row>
    <row r="7" spans="1:17" ht="150" customHeight="1" x14ac:dyDescent="0.3">
      <c r="A7" s="16" t="s">
        <v>128</v>
      </c>
      <c r="B7" s="17" t="s">
        <v>11</v>
      </c>
      <c r="C7" s="14" t="s">
        <v>129</v>
      </c>
      <c r="D7" s="14" t="s">
        <v>130</v>
      </c>
      <c r="E7" s="14" t="s">
        <v>131</v>
      </c>
      <c r="F7" s="14" t="s">
        <v>132</v>
      </c>
      <c r="G7" s="14" t="s">
        <v>133</v>
      </c>
      <c r="H7" s="14" t="s">
        <v>134</v>
      </c>
      <c r="I7" s="14" t="s">
        <v>135</v>
      </c>
      <c r="J7" s="14" t="s">
        <v>136</v>
      </c>
      <c r="K7" s="14" t="s">
        <v>137</v>
      </c>
      <c r="L7" s="14" t="s">
        <v>138</v>
      </c>
      <c r="M7" s="18" t="s">
        <v>6</v>
      </c>
      <c r="N7" s="18"/>
      <c r="O7" s="18"/>
      <c r="P7" s="18"/>
      <c r="Q7" s="18"/>
    </row>
    <row r="8" spans="1:17" ht="150" customHeight="1" x14ac:dyDescent="0.3">
      <c r="A8" s="16" t="s">
        <v>139</v>
      </c>
      <c r="B8" s="17" t="s">
        <v>11</v>
      </c>
      <c r="C8" s="14" t="s">
        <v>129</v>
      </c>
      <c r="D8" s="14" t="s">
        <v>140</v>
      </c>
      <c r="E8" s="14" t="s">
        <v>141</v>
      </c>
      <c r="F8" s="14" t="s">
        <v>142</v>
      </c>
      <c r="G8" s="14" t="s">
        <v>143</v>
      </c>
      <c r="H8" s="14" t="s">
        <v>86</v>
      </c>
      <c r="I8" s="14" t="s">
        <v>144</v>
      </c>
      <c r="J8" s="14" t="s">
        <v>145</v>
      </c>
      <c r="K8" s="14" t="s">
        <v>89</v>
      </c>
      <c r="L8" s="14" t="s">
        <v>146</v>
      </c>
      <c r="M8" s="18" t="s">
        <v>6</v>
      </c>
      <c r="N8" s="18"/>
      <c r="O8" s="18"/>
      <c r="P8" s="18"/>
      <c r="Q8" s="18"/>
    </row>
    <row r="9" spans="1:17" ht="150" customHeight="1" x14ac:dyDescent="0.3">
      <c r="A9" s="16" t="s">
        <v>147</v>
      </c>
      <c r="B9" s="17" t="s">
        <v>11</v>
      </c>
      <c r="C9" s="14" t="s">
        <v>102</v>
      </c>
      <c r="D9" s="14" t="s">
        <v>148</v>
      </c>
      <c r="E9" s="14" t="s">
        <v>149</v>
      </c>
      <c r="F9" s="14" t="s">
        <v>150</v>
      </c>
      <c r="G9" s="14" t="s">
        <v>151</v>
      </c>
      <c r="H9" s="14" t="s">
        <v>86</v>
      </c>
      <c r="I9" s="14" t="s">
        <v>107</v>
      </c>
      <c r="J9" s="14" t="s">
        <v>152</v>
      </c>
      <c r="K9" s="14" t="s">
        <v>89</v>
      </c>
      <c r="L9" s="14" t="s">
        <v>153</v>
      </c>
      <c r="M9" s="18" t="s">
        <v>6</v>
      </c>
      <c r="N9" s="18"/>
      <c r="O9" s="18"/>
      <c r="P9" s="18"/>
      <c r="Q9" s="18"/>
    </row>
    <row r="10" spans="1:17" ht="150" customHeight="1" x14ac:dyDescent="0.3">
      <c r="A10" s="16" t="s">
        <v>154</v>
      </c>
      <c r="B10" s="19" t="s">
        <v>12</v>
      </c>
      <c r="C10" s="14" t="s">
        <v>81</v>
      </c>
      <c r="D10" s="14" t="s">
        <v>155</v>
      </c>
      <c r="E10" s="14" t="s">
        <v>156</v>
      </c>
      <c r="F10" s="14" t="s">
        <v>157</v>
      </c>
      <c r="G10" s="14" t="s">
        <v>158</v>
      </c>
      <c r="H10" s="14" t="s">
        <v>97</v>
      </c>
      <c r="I10" s="14" t="s">
        <v>159</v>
      </c>
      <c r="J10" s="14" t="s">
        <v>160</v>
      </c>
      <c r="K10" s="14" t="s">
        <v>117</v>
      </c>
      <c r="L10" s="14" t="s">
        <v>161</v>
      </c>
      <c r="M10" s="18" t="s">
        <v>6</v>
      </c>
      <c r="N10" s="18"/>
      <c r="O10" s="18"/>
      <c r="P10" s="18"/>
      <c r="Q10" s="18"/>
    </row>
    <row r="11" spans="1:17" ht="150" customHeight="1" x14ac:dyDescent="0.3">
      <c r="A11" s="16" t="s">
        <v>162</v>
      </c>
      <c r="B11" s="19" t="s">
        <v>12</v>
      </c>
      <c r="C11" s="14" t="s">
        <v>81</v>
      </c>
      <c r="D11" s="14" t="s">
        <v>163</v>
      </c>
      <c r="E11" s="14" t="s">
        <v>164</v>
      </c>
      <c r="F11" s="14" t="s">
        <v>165</v>
      </c>
      <c r="G11" s="14" t="s">
        <v>166</v>
      </c>
      <c r="H11" s="14" t="s">
        <v>86</v>
      </c>
      <c r="I11" s="14" t="s">
        <v>87</v>
      </c>
      <c r="J11" s="14" t="s">
        <v>167</v>
      </c>
      <c r="K11" s="14" t="s">
        <v>117</v>
      </c>
      <c r="L11" s="14" t="s">
        <v>168</v>
      </c>
      <c r="M11" s="18" t="s">
        <v>6</v>
      </c>
      <c r="N11" s="18"/>
      <c r="O11" s="18"/>
      <c r="P11" s="18"/>
      <c r="Q11" s="18"/>
    </row>
    <row r="12" spans="1:17" ht="150" customHeight="1" x14ac:dyDescent="0.3">
      <c r="A12" s="16" t="s">
        <v>169</v>
      </c>
      <c r="B12" s="19" t="s">
        <v>12</v>
      </c>
      <c r="C12" s="14" t="s">
        <v>102</v>
      </c>
      <c r="D12" s="14" t="s">
        <v>170</v>
      </c>
      <c r="E12" s="14" t="s">
        <v>171</v>
      </c>
      <c r="F12" s="14" t="s">
        <v>172</v>
      </c>
      <c r="G12" s="14" t="s">
        <v>173</v>
      </c>
      <c r="H12" s="14" t="s">
        <v>97</v>
      </c>
      <c r="I12" s="14" t="s">
        <v>107</v>
      </c>
      <c r="J12" s="14" t="s">
        <v>174</v>
      </c>
      <c r="K12" s="14" t="s">
        <v>117</v>
      </c>
      <c r="L12" s="14" t="s">
        <v>175</v>
      </c>
      <c r="M12" s="18" t="s">
        <v>6</v>
      </c>
      <c r="N12" s="18"/>
      <c r="O12" s="18"/>
      <c r="P12" s="18"/>
      <c r="Q12" s="18"/>
    </row>
    <row r="13" spans="1:17" ht="150" customHeight="1" x14ac:dyDescent="0.3">
      <c r="A13" s="16" t="s">
        <v>176</v>
      </c>
      <c r="B13" s="19" t="s">
        <v>12</v>
      </c>
      <c r="C13" s="14" t="s">
        <v>120</v>
      </c>
      <c r="D13" s="14" t="s">
        <v>177</v>
      </c>
      <c r="E13" s="14" t="s">
        <v>178</v>
      </c>
      <c r="F13" s="14" t="s">
        <v>179</v>
      </c>
      <c r="G13" s="14" t="s">
        <v>180</v>
      </c>
      <c r="H13" s="14" t="s">
        <v>97</v>
      </c>
      <c r="I13" s="14" t="s">
        <v>107</v>
      </c>
      <c r="J13" s="14" t="s">
        <v>181</v>
      </c>
      <c r="K13" s="14" t="s">
        <v>117</v>
      </c>
      <c r="L13" s="14" t="s">
        <v>182</v>
      </c>
      <c r="M13" s="18" t="s">
        <v>6</v>
      </c>
      <c r="N13" s="18"/>
      <c r="O13" s="18"/>
      <c r="P13" s="18"/>
      <c r="Q13" s="18"/>
    </row>
    <row r="14" spans="1:17" ht="150" customHeight="1" x14ac:dyDescent="0.3">
      <c r="A14" s="16" t="s">
        <v>183</v>
      </c>
      <c r="B14" s="19" t="s">
        <v>12</v>
      </c>
      <c r="C14" s="14" t="s">
        <v>120</v>
      </c>
      <c r="D14" s="14" t="s">
        <v>184</v>
      </c>
      <c r="E14" s="14" t="s">
        <v>185</v>
      </c>
      <c r="F14" s="14" t="s">
        <v>186</v>
      </c>
      <c r="G14" s="14" t="s">
        <v>187</v>
      </c>
      <c r="H14" s="14" t="s">
        <v>97</v>
      </c>
      <c r="I14" s="14" t="s">
        <v>188</v>
      </c>
      <c r="J14" s="14" t="s">
        <v>189</v>
      </c>
      <c r="K14" s="14" t="s">
        <v>117</v>
      </c>
      <c r="L14" s="14" t="s">
        <v>127</v>
      </c>
      <c r="M14" s="18" t="s">
        <v>6</v>
      </c>
      <c r="N14" s="18"/>
      <c r="O14" s="18"/>
      <c r="P14" s="18"/>
      <c r="Q14" s="18"/>
    </row>
    <row r="15" spans="1:17" ht="150" customHeight="1" x14ac:dyDescent="0.3">
      <c r="A15" s="16" t="s">
        <v>190</v>
      </c>
      <c r="B15" s="19" t="s">
        <v>12</v>
      </c>
      <c r="C15" s="14" t="s">
        <v>120</v>
      </c>
      <c r="D15" s="14" t="s">
        <v>191</v>
      </c>
      <c r="E15" s="14" t="s">
        <v>192</v>
      </c>
      <c r="F15" s="14" t="s">
        <v>193</v>
      </c>
      <c r="G15" s="14" t="s">
        <v>194</v>
      </c>
      <c r="H15" s="14" t="s">
        <v>97</v>
      </c>
      <c r="I15" s="14" t="s">
        <v>195</v>
      </c>
      <c r="J15" s="14" t="s">
        <v>196</v>
      </c>
      <c r="K15" s="14" t="s">
        <v>117</v>
      </c>
      <c r="L15" s="14" t="s">
        <v>197</v>
      </c>
      <c r="M15" s="18" t="s">
        <v>6</v>
      </c>
      <c r="N15" s="18"/>
      <c r="O15" s="18"/>
      <c r="P15" s="18"/>
      <c r="Q15" s="18"/>
    </row>
    <row r="16" spans="1:17" ht="150" customHeight="1" x14ac:dyDescent="0.3">
      <c r="A16" s="16" t="s">
        <v>198</v>
      </c>
      <c r="B16" s="19" t="s">
        <v>12</v>
      </c>
      <c r="C16" s="14" t="s">
        <v>92</v>
      </c>
      <c r="D16" s="14" t="s">
        <v>199</v>
      </c>
      <c r="E16" s="14" t="s">
        <v>200</v>
      </c>
      <c r="F16" s="14" t="s">
        <v>201</v>
      </c>
      <c r="G16" s="14" t="s">
        <v>202</v>
      </c>
      <c r="H16" s="14" t="s">
        <v>86</v>
      </c>
      <c r="I16" s="14" t="s">
        <v>87</v>
      </c>
      <c r="J16" s="14" t="s">
        <v>203</v>
      </c>
      <c r="K16" s="14" t="s">
        <v>89</v>
      </c>
      <c r="L16" s="14" t="s">
        <v>204</v>
      </c>
      <c r="M16" s="18" t="s">
        <v>6</v>
      </c>
      <c r="N16" s="18"/>
      <c r="O16" s="18"/>
      <c r="P16" s="18"/>
      <c r="Q16" s="18"/>
    </row>
    <row r="17" spans="1:17" ht="150" customHeight="1" x14ac:dyDescent="0.3">
      <c r="A17" s="16" t="s">
        <v>205</v>
      </c>
      <c r="B17" s="19" t="s">
        <v>12</v>
      </c>
      <c r="C17" s="14" t="s">
        <v>81</v>
      </c>
      <c r="D17" s="14" t="s">
        <v>206</v>
      </c>
      <c r="E17" s="14" t="s">
        <v>207</v>
      </c>
      <c r="F17" s="14" t="s">
        <v>208</v>
      </c>
      <c r="G17" s="14" t="s">
        <v>209</v>
      </c>
      <c r="H17" s="14" t="s">
        <v>86</v>
      </c>
      <c r="I17" s="14" t="s">
        <v>210</v>
      </c>
      <c r="J17" s="14" t="s">
        <v>211</v>
      </c>
      <c r="K17" s="14" t="s">
        <v>117</v>
      </c>
      <c r="L17" s="14" t="s">
        <v>212</v>
      </c>
      <c r="M17" s="18" t="s">
        <v>6</v>
      </c>
      <c r="N17" s="18"/>
      <c r="O17" s="18"/>
      <c r="P17" s="18"/>
      <c r="Q17" s="18"/>
    </row>
    <row r="18" spans="1:17" ht="150" customHeight="1" x14ac:dyDescent="0.3">
      <c r="A18" s="16" t="s">
        <v>213</v>
      </c>
      <c r="B18" s="19" t="s">
        <v>12</v>
      </c>
      <c r="C18" s="14" t="s">
        <v>92</v>
      </c>
      <c r="D18" s="14" t="s">
        <v>214</v>
      </c>
      <c r="E18" s="14" t="s">
        <v>215</v>
      </c>
      <c r="F18" s="14" t="s">
        <v>216</v>
      </c>
      <c r="G18" s="14" t="s">
        <v>217</v>
      </c>
      <c r="H18" s="14" t="s">
        <v>86</v>
      </c>
      <c r="I18" s="14" t="s">
        <v>218</v>
      </c>
      <c r="J18" s="14" t="s">
        <v>219</v>
      </c>
      <c r="K18" s="14" t="s">
        <v>89</v>
      </c>
      <c r="L18" s="14" t="s">
        <v>220</v>
      </c>
      <c r="M18" s="18" t="s">
        <v>6</v>
      </c>
      <c r="N18" s="18"/>
      <c r="O18" s="18"/>
      <c r="P18" s="18"/>
      <c r="Q18" s="18"/>
    </row>
    <row r="19" spans="1:17" ht="150" customHeight="1" x14ac:dyDescent="0.3">
      <c r="A19" s="16" t="s">
        <v>221</v>
      </c>
      <c r="B19" s="19" t="s">
        <v>12</v>
      </c>
      <c r="C19" s="14" t="s">
        <v>102</v>
      </c>
      <c r="D19" s="14" t="s">
        <v>222</v>
      </c>
      <c r="E19" s="14" t="s">
        <v>223</v>
      </c>
      <c r="F19" s="14" t="s">
        <v>224</v>
      </c>
      <c r="G19" s="14" t="s">
        <v>225</v>
      </c>
      <c r="H19" s="14" t="s">
        <v>86</v>
      </c>
      <c r="I19" s="14" t="s">
        <v>226</v>
      </c>
      <c r="J19" s="14" t="s">
        <v>227</v>
      </c>
      <c r="K19" s="14" t="s">
        <v>117</v>
      </c>
      <c r="L19" s="14" t="s">
        <v>228</v>
      </c>
      <c r="M19" s="18" t="s">
        <v>6</v>
      </c>
      <c r="N19" s="18"/>
      <c r="O19" s="18"/>
      <c r="P19" s="18"/>
      <c r="Q19" s="18"/>
    </row>
    <row r="20" spans="1:17" ht="150" customHeight="1" x14ac:dyDescent="0.3">
      <c r="A20" s="16" t="s">
        <v>229</v>
      </c>
      <c r="B20" s="19" t="s">
        <v>12</v>
      </c>
      <c r="C20" s="14" t="s">
        <v>102</v>
      </c>
      <c r="D20" s="14" t="s">
        <v>230</v>
      </c>
      <c r="E20" s="14" t="s">
        <v>231</v>
      </c>
      <c r="F20" s="14" t="s">
        <v>232</v>
      </c>
      <c r="G20" s="14" t="s">
        <v>233</v>
      </c>
      <c r="H20" s="14" t="s">
        <v>97</v>
      </c>
      <c r="I20" s="14" t="s">
        <v>107</v>
      </c>
      <c r="J20" s="14" t="s">
        <v>234</v>
      </c>
      <c r="K20" s="14" t="s">
        <v>117</v>
      </c>
      <c r="L20" s="14" t="s">
        <v>235</v>
      </c>
      <c r="M20" s="18" t="s">
        <v>6</v>
      </c>
      <c r="N20" s="18"/>
      <c r="O20" s="18"/>
      <c r="P20" s="18"/>
      <c r="Q20" s="18"/>
    </row>
    <row r="21" spans="1:17" ht="150" customHeight="1" x14ac:dyDescent="0.3">
      <c r="A21" s="16" t="s">
        <v>236</v>
      </c>
      <c r="B21" s="19" t="s">
        <v>12</v>
      </c>
      <c r="C21" s="14" t="s">
        <v>102</v>
      </c>
      <c r="D21" s="14" t="s">
        <v>237</v>
      </c>
      <c r="E21" s="14" t="s">
        <v>238</v>
      </c>
      <c r="F21" s="14" t="s">
        <v>239</v>
      </c>
      <c r="G21" s="14" t="s">
        <v>240</v>
      </c>
      <c r="H21" s="14" t="s">
        <v>97</v>
      </c>
      <c r="I21" s="14" t="s">
        <v>107</v>
      </c>
      <c r="J21" s="14" t="s">
        <v>241</v>
      </c>
      <c r="K21" s="14" t="s">
        <v>117</v>
      </c>
      <c r="L21" s="14" t="s">
        <v>242</v>
      </c>
      <c r="M21" s="18" t="s">
        <v>6</v>
      </c>
      <c r="N21" s="18"/>
      <c r="O21" s="18"/>
      <c r="P21" s="18"/>
      <c r="Q21" s="18"/>
    </row>
    <row r="22" spans="1:17" ht="150" customHeight="1" x14ac:dyDescent="0.3">
      <c r="A22" s="16" t="s">
        <v>243</v>
      </c>
      <c r="B22" s="19" t="s">
        <v>12</v>
      </c>
      <c r="C22" s="14" t="s">
        <v>92</v>
      </c>
      <c r="D22" s="14" t="s">
        <v>244</v>
      </c>
      <c r="E22" s="14" t="s">
        <v>245</v>
      </c>
      <c r="F22" s="14" t="s">
        <v>246</v>
      </c>
      <c r="G22" s="14" t="s">
        <v>247</v>
      </c>
      <c r="H22" s="14" t="s">
        <v>86</v>
      </c>
      <c r="I22" s="14" t="s">
        <v>218</v>
      </c>
      <c r="J22" s="14" t="s">
        <v>248</v>
      </c>
      <c r="K22" s="14" t="s">
        <v>89</v>
      </c>
      <c r="L22" s="14" t="s">
        <v>249</v>
      </c>
      <c r="M22" s="18" t="s">
        <v>6</v>
      </c>
      <c r="N22" s="18"/>
      <c r="O22" s="18"/>
      <c r="P22" s="18"/>
      <c r="Q22" s="18"/>
    </row>
    <row r="23" spans="1:17" ht="150" customHeight="1" x14ac:dyDescent="0.3">
      <c r="A23" s="16" t="s">
        <v>250</v>
      </c>
      <c r="B23" s="20" t="s">
        <v>13</v>
      </c>
      <c r="C23" s="14" t="s">
        <v>81</v>
      </c>
      <c r="D23" s="14" t="s">
        <v>251</v>
      </c>
      <c r="E23" s="14" t="s">
        <v>252</v>
      </c>
      <c r="F23" s="14" t="s">
        <v>253</v>
      </c>
      <c r="G23" s="14" t="s">
        <v>254</v>
      </c>
      <c r="H23" s="14" t="s">
        <v>86</v>
      </c>
      <c r="I23" s="14" t="s">
        <v>255</v>
      </c>
      <c r="J23" s="14" t="s">
        <v>256</v>
      </c>
      <c r="K23" s="14" t="s">
        <v>117</v>
      </c>
      <c r="L23" s="14" t="s">
        <v>257</v>
      </c>
      <c r="M23" s="18" t="s">
        <v>6</v>
      </c>
      <c r="N23" s="18"/>
      <c r="O23" s="18"/>
      <c r="P23" s="18"/>
      <c r="Q23" s="18"/>
    </row>
    <row r="24" spans="1:17" ht="150" customHeight="1" x14ac:dyDescent="0.3">
      <c r="A24" s="16" t="s">
        <v>258</v>
      </c>
      <c r="B24" s="20" t="s">
        <v>13</v>
      </c>
      <c r="C24" s="14" t="s">
        <v>120</v>
      </c>
      <c r="D24" s="14" t="s">
        <v>259</v>
      </c>
      <c r="E24" s="14" t="s">
        <v>260</v>
      </c>
      <c r="F24" s="14" t="s">
        <v>261</v>
      </c>
      <c r="G24" s="14" t="s">
        <v>262</v>
      </c>
      <c r="H24" s="14" t="s">
        <v>134</v>
      </c>
      <c r="I24" s="14" t="s">
        <v>210</v>
      </c>
      <c r="J24" s="14" t="s">
        <v>263</v>
      </c>
      <c r="K24" s="14" t="s">
        <v>137</v>
      </c>
      <c r="L24" s="14" t="s">
        <v>146</v>
      </c>
      <c r="M24" s="18" t="s">
        <v>6</v>
      </c>
      <c r="N24" s="18"/>
      <c r="O24" s="18"/>
      <c r="P24" s="18"/>
      <c r="Q24" s="18"/>
    </row>
    <row r="25" spans="1:17" ht="150" customHeight="1" x14ac:dyDescent="0.3">
      <c r="A25" s="16" t="s">
        <v>264</v>
      </c>
      <c r="B25" s="20" t="s">
        <v>13</v>
      </c>
      <c r="C25" s="14" t="s">
        <v>120</v>
      </c>
      <c r="D25" s="14" t="s">
        <v>265</v>
      </c>
      <c r="E25" s="14" t="s">
        <v>266</v>
      </c>
      <c r="F25" s="14" t="s">
        <v>267</v>
      </c>
      <c r="G25" s="14" t="s">
        <v>268</v>
      </c>
      <c r="H25" s="14" t="s">
        <v>86</v>
      </c>
      <c r="I25" s="14" t="s">
        <v>210</v>
      </c>
      <c r="J25" s="14" t="s">
        <v>269</v>
      </c>
      <c r="K25" s="14" t="s">
        <v>117</v>
      </c>
      <c r="L25" s="14" t="s">
        <v>146</v>
      </c>
      <c r="M25" s="18" t="s">
        <v>6</v>
      </c>
      <c r="N25" s="18"/>
      <c r="O25" s="18"/>
      <c r="P25" s="18"/>
      <c r="Q25" s="18"/>
    </row>
    <row r="26" spans="1:17" ht="150" customHeight="1" x14ac:dyDescent="0.3">
      <c r="A26" s="16" t="s">
        <v>270</v>
      </c>
      <c r="B26" s="20" t="s">
        <v>13</v>
      </c>
      <c r="C26" s="14" t="s">
        <v>92</v>
      </c>
      <c r="D26" s="14" t="s">
        <v>271</v>
      </c>
      <c r="E26" s="14" t="s">
        <v>272</v>
      </c>
      <c r="F26" s="14" t="s">
        <v>273</v>
      </c>
      <c r="G26" s="14" t="s">
        <v>274</v>
      </c>
      <c r="H26" s="14" t="s">
        <v>86</v>
      </c>
      <c r="I26" s="14" t="s">
        <v>218</v>
      </c>
      <c r="J26" s="14" t="s">
        <v>248</v>
      </c>
      <c r="K26" s="14" t="s">
        <v>117</v>
      </c>
      <c r="L26" s="14" t="s">
        <v>146</v>
      </c>
      <c r="M26" s="18" t="s">
        <v>6</v>
      </c>
      <c r="N26" s="18"/>
      <c r="O26" s="18"/>
      <c r="P26" s="18"/>
      <c r="Q26" s="18"/>
    </row>
    <row r="27" spans="1:17" ht="150" customHeight="1" x14ac:dyDescent="0.3">
      <c r="A27" s="16" t="s">
        <v>275</v>
      </c>
      <c r="B27" s="20" t="s">
        <v>13</v>
      </c>
      <c r="C27" s="14" t="s">
        <v>102</v>
      </c>
      <c r="D27" s="14" t="s">
        <v>276</v>
      </c>
      <c r="E27" s="14" t="s">
        <v>277</v>
      </c>
      <c r="F27" s="14" t="s">
        <v>278</v>
      </c>
      <c r="G27" s="14" t="s">
        <v>279</v>
      </c>
      <c r="H27" s="14" t="s">
        <v>86</v>
      </c>
      <c r="I27" s="14" t="s">
        <v>210</v>
      </c>
      <c r="J27" s="14" t="s">
        <v>280</v>
      </c>
      <c r="K27" s="14" t="s">
        <v>117</v>
      </c>
      <c r="L27" s="14" t="s">
        <v>281</v>
      </c>
      <c r="M27" s="18" t="s">
        <v>6</v>
      </c>
      <c r="N27" s="18"/>
      <c r="O27" s="18"/>
      <c r="P27" s="18"/>
      <c r="Q27" s="18"/>
    </row>
    <row r="28" spans="1:17" ht="150" customHeight="1" x14ac:dyDescent="0.3">
      <c r="A28" s="16" t="s">
        <v>282</v>
      </c>
      <c r="B28" s="20" t="s">
        <v>13</v>
      </c>
      <c r="C28" s="14" t="s">
        <v>102</v>
      </c>
      <c r="D28" s="14" t="s">
        <v>283</v>
      </c>
      <c r="E28" s="14" t="s">
        <v>284</v>
      </c>
      <c r="F28" s="14" t="s">
        <v>285</v>
      </c>
      <c r="G28" s="14" t="s">
        <v>286</v>
      </c>
      <c r="H28" s="14" t="s">
        <v>86</v>
      </c>
      <c r="I28" s="14" t="s">
        <v>287</v>
      </c>
      <c r="J28" s="14" t="s">
        <v>288</v>
      </c>
      <c r="K28" s="14" t="s">
        <v>117</v>
      </c>
      <c r="L28" s="14" t="s">
        <v>289</v>
      </c>
      <c r="M28" s="18" t="s">
        <v>6</v>
      </c>
      <c r="N28" s="18"/>
      <c r="O28" s="18"/>
      <c r="P28" s="18"/>
      <c r="Q28" s="18"/>
    </row>
    <row r="29" spans="1:17" ht="150" customHeight="1" x14ac:dyDescent="0.3">
      <c r="A29" s="16" t="s">
        <v>290</v>
      </c>
      <c r="B29" s="20" t="s">
        <v>13</v>
      </c>
      <c r="C29" s="14" t="s">
        <v>129</v>
      </c>
      <c r="D29" s="14" t="s">
        <v>291</v>
      </c>
      <c r="E29" s="14" t="s">
        <v>292</v>
      </c>
      <c r="F29" s="14" t="s">
        <v>293</v>
      </c>
      <c r="G29" s="14" t="s">
        <v>294</v>
      </c>
      <c r="H29" s="14" t="s">
        <v>86</v>
      </c>
      <c r="I29" s="14" t="s">
        <v>295</v>
      </c>
      <c r="J29" s="14" t="s">
        <v>145</v>
      </c>
      <c r="K29" s="14" t="s">
        <v>137</v>
      </c>
      <c r="L29" s="14" t="s">
        <v>296</v>
      </c>
      <c r="M29" s="18" t="s">
        <v>6</v>
      </c>
      <c r="N29" s="18"/>
      <c r="O29" s="18"/>
      <c r="P29" s="18"/>
      <c r="Q29" s="18"/>
    </row>
    <row r="30" spans="1:17" ht="150" customHeight="1" x14ac:dyDescent="0.3">
      <c r="A30" s="16" t="s">
        <v>297</v>
      </c>
      <c r="B30" s="20" t="s">
        <v>13</v>
      </c>
      <c r="C30" s="14" t="s">
        <v>102</v>
      </c>
      <c r="D30" s="14" t="s">
        <v>298</v>
      </c>
      <c r="E30" s="14" t="s">
        <v>299</v>
      </c>
      <c r="F30" s="14" t="s">
        <v>300</v>
      </c>
      <c r="G30" s="14" t="s">
        <v>301</v>
      </c>
      <c r="H30" s="14" t="s">
        <v>86</v>
      </c>
      <c r="I30" s="14" t="s">
        <v>210</v>
      </c>
      <c r="J30" s="14" t="s">
        <v>302</v>
      </c>
      <c r="K30" s="14" t="s">
        <v>117</v>
      </c>
      <c r="L30" s="14" t="s">
        <v>303</v>
      </c>
      <c r="M30" s="18" t="s">
        <v>6</v>
      </c>
      <c r="N30" s="18"/>
      <c r="O30" s="18"/>
      <c r="P30" s="18"/>
      <c r="Q30" s="18"/>
    </row>
    <row r="31" spans="1:17" ht="150" customHeight="1" x14ac:dyDescent="0.3">
      <c r="A31" s="16" t="s">
        <v>304</v>
      </c>
      <c r="B31" s="21" t="s">
        <v>14</v>
      </c>
      <c r="C31" s="14" t="s">
        <v>129</v>
      </c>
      <c r="D31" s="14" t="s">
        <v>305</v>
      </c>
      <c r="E31" s="14" t="s">
        <v>306</v>
      </c>
      <c r="F31" s="14" t="s">
        <v>307</v>
      </c>
      <c r="G31" s="14" t="s">
        <v>308</v>
      </c>
      <c r="H31" s="14" t="s">
        <v>86</v>
      </c>
      <c r="I31" s="14" t="s">
        <v>255</v>
      </c>
      <c r="J31" s="14" t="s">
        <v>309</v>
      </c>
      <c r="K31" s="14" t="s">
        <v>137</v>
      </c>
      <c r="L31" s="14" t="s">
        <v>310</v>
      </c>
      <c r="M31" s="18" t="s">
        <v>6</v>
      </c>
      <c r="N31" s="18"/>
      <c r="O31" s="18"/>
      <c r="P31" s="18"/>
      <c r="Q31" s="18"/>
    </row>
    <row r="32" spans="1:17" ht="150" customHeight="1" x14ac:dyDescent="0.3">
      <c r="A32" s="16" t="s">
        <v>311</v>
      </c>
      <c r="B32" s="21" t="s">
        <v>14</v>
      </c>
      <c r="C32" s="14" t="s">
        <v>312</v>
      </c>
      <c r="D32" s="14" t="s">
        <v>313</v>
      </c>
      <c r="E32" s="14" t="s">
        <v>314</v>
      </c>
      <c r="F32" s="14" t="s">
        <v>315</v>
      </c>
      <c r="G32" s="14" t="s">
        <v>316</v>
      </c>
      <c r="H32" s="14" t="s">
        <v>86</v>
      </c>
      <c r="I32" s="14" t="s">
        <v>317</v>
      </c>
      <c r="J32" s="14" t="s">
        <v>318</v>
      </c>
      <c r="K32" s="14" t="s">
        <v>117</v>
      </c>
      <c r="L32" s="14" t="s">
        <v>146</v>
      </c>
      <c r="M32" s="18" t="s">
        <v>6</v>
      </c>
      <c r="N32" s="18"/>
      <c r="O32" s="18"/>
      <c r="P32" s="18"/>
      <c r="Q32" s="18"/>
    </row>
    <row r="33" spans="1:17" ht="150" customHeight="1" x14ac:dyDescent="0.3">
      <c r="A33" s="16" t="s">
        <v>319</v>
      </c>
      <c r="B33" s="21" t="s">
        <v>14</v>
      </c>
      <c r="C33" s="14" t="s">
        <v>312</v>
      </c>
      <c r="D33" s="14" t="s">
        <v>320</v>
      </c>
      <c r="E33" s="14" t="s">
        <v>321</v>
      </c>
      <c r="F33" s="14" t="s">
        <v>322</v>
      </c>
      <c r="G33" s="14" t="s">
        <v>323</v>
      </c>
      <c r="H33" s="14" t="s">
        <v>86</v>
      </c>
      <c r="I33" s="14" t="s">
        <v>210</v>
      </c>
      <c r="J33" s="14" t="s">
        <v>324</v>
      </c>
      <c r="K33" s="14" t="s">
        <v>117</v>
      </c>
      <c r="L33" s="14" t="s">
        <v>146</v>
      </c>
      <c r="M33" s="18" t="s">
        <v>6</v>
      </c>
      <c r="N33" s="18"/>
      <c r="O33" s="18"/>
      <c r="P33" s="18"/>
      <c r="Q33" s="18"/>
    </row>
    <row r="35" spans="1:17" x14ac:dyDescent="0.3">
      <c r="A35" s="22" t="s">
        <v>325</v>
      </c>
    </row>
  </sheetData>
  <autoFilter ref="A1:Q33" xr:uid="{00000000-0009-0000-0000-000001000000}"/>
  <conditionalFormatting sqref="M2:M33">
    <cfRule type="cellIs" dxfId="2" priority="2" operator="equal">
      <formula>"Remediated"</formula>
    </cfRule>
    <cfRule type="cellIs" dxfId="1" priority="3" operator="equal">
      <formula>"In progress"</formula>
    </cfRule>
    <cfRule type="cellIs" dxfId="0" priority="4" operator="equal">
      <formula>"Risk accepted"</formula>
    </cfRule>
  </conditionalFormatting>
  <dataValidations count="2">
    <dataValidation type="list" sqref="M2:M33" xr:uid="{00000000-0002-0000-0100-000000000000}">
      <formula1>"Open,In progress,Remediated,Risk accepted"</formula1>
      <formula2>0</formula2>
    </dataValidation>
    <dataValidation type="list" allowBlank="1" sqref="N2:N33" xr:uid="{00000000-0002-0000-0100-000001000000}">
      <formula1>"IT Partner LLC,Client IT,Client Legal,Client Leadership,Joint"</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zoomScaleNormal="100" workbookViewId="0">
      <pane ySplit="1" topLeftCell="A2" activePane="bottomLeft" state="frozen"/>
      <selection pane="bottomLeft"/>
    </sheetView>
  </sheetViews>
  <sheetFormatPr defaultColWidth="8.6640625" defaultRowHeight="14.4" x14ac:dyDescent="0.3"/>
  <cols>
    <col min="1" max="1" width="18" customWidth="1"/>
    <col min="2" max="2" width="14" customWidth="1"/>
    <col min="3" max="4" width="7" customWidth="1"/>
    <col min="5" max="5" width="10" customWidth="1"/>
    <col min="6" max="6" width="80" customWidth="1"/>
    <col min="7" max="7" width="7" customWidth="1"/>
    <col min="8" max="8" width="20" customWidth="1"/>
    <col min="9" max="9" width="18" customWidth="1"/>
  </cols>
  <sheetData>
    <row r="1" spans="1:9" ht="30" customHeight="1" x14ac:dyDescent="0.3">
      <c r="A1" s="5" t="s">
        <v>16</v>
      </c>
      <c r="B1" s="5" t="s">
        <v>17</v>
      </c>
      <c r="C1" s="5" t="s">
        <v>326</v>
      </c>
      <c r="D1" s="5" t="s">
        <v>65</v>
      </c>
      <c r="E1" s="5" t="s">
        <v>4</v>
      </c>
      <c r="F1" s="5" t="s">
        <v>327</v>
      </c>
      <c r="G1" s="5" t="s">
        <v>71</v>
      </c>
      <c r="H1" s="5" t="s">
        <v>328</v>
      </c>
      <c r="I1" s="5" t="s">
        <v>329</v>
      </c>
    </row>
    <row r="2" spans="1:9" x14ac:dyDescent="0.3">
      <c r="A2" s="14" t="s">
        <v>18</v>
      </c>
      <c r="B2" s="14" t="s">
        <v>19</v>
      </c>
      <c r="C2" s="14">
        <v>1</v>
      </c>
      <c r="D2" s="14" t="s">
        <v>147</v>
      </c>
      <c r="E2" s="17" t="s">
        <v>11</v>
      </c>
      <c r="F2" s="14" t="s">
        <v>148</v>
      </c>
      <c r="G2" s="14" t="s">
        <v>86</v>
      </c>
      <c r="H2" s="14" t="str">
        <f>IFERROR(IF(INDEX(Findings!$M:$M,MATCH(D2,Findings!$A:$A,0))="","",INDEX(Findings!$M:$M,MATCH(D2,Findings!$A:$A,0))),"")</f>
        <v>Open</v>
      </c>
      <c r="I2" s="14" t="str">
        <f>IFERROR(IF(INDEX(Findings!$N:$N,MATCH(D2,Findings!$A:$A,0))="","",INDEX(Findings!$N:$N,MATCH(D2,Findings!$A:$A,0))),"")</f>
        <v/>
      </c>
    </row>
    <row r="3" spans="1:9" ht="26.4" x14ac:dyDescent="0.3">
      <c r="A3" s="14" t="s">
        <v>18</v>
      </c>
      <c r="B3" s="14" t="s">
        <v>19</v>
      </c>
      <c r="C3" s="14">
        <v>2</v>
      </c>
      <c r="D3" s="14" t="s">
        <v>101</v>
      </c>
      <c r="E3" s="17" t="s">
        <v>11</v>
      </c>
      <c r="F3" s="14" t="s">
        <v>103</v>
      </c>
      <c r="G3" s="14" t="s">
        <v>86</v>
      </c>
      <c r="H3" s="14" t="str">
        <f>IFERROR(IF(INDEX(Findings!$M:$M,MATCH(D3,Findings!$A:$A,0))="","",INDEX(Findings!$M:$M,MATCH(D3,Findings!$A:$A,0))),"")</f>
        <v>Open</v>
      </c>
      <c r="I3" s="14" t="str">
        <f>IFERROR(IF(INDEX(Findings!$N:$N,MATCH(D3,Findings!$A:$A,0))="","",INDEX(Findings!$N:$N,MATCH(D3,Findings!$A:$A,0))),"")</f>
        <v/>
      </c>
    </row>
    <row r="4" spans="1:9" x14ac:dyDescent="0.3">
      <c r="A4" s="14" t="s">
        <v>18</v>
      </c>
      <c r="B4" s="14" t="s">
        <v>19</v>
      </c>
      <c r="C4" s="14">
        <v>3</v>
      </c>
      <c r="D4" s="14" t="s">
        <v>139</v>
      </c>
      <c r="E4" s="17" t="s">
        <v>11</v>
      </c>
      <c r="F4" s="14" t="s">
        <v>140</v>
      </c>
      <c r="G4" s="14" t="s">
        <v>86</v>
      </c>
      <c r="H4" s="14" t="str">
        <f>IFERROR(IF(INDEX(Findings!$M:$M,MATCH(D4,Findings!$A:$A,0))="","",INDEX(Findings!$M:$M,MATCH(D4,Findings!$A:$A,0))),"")</f>
        <v>Open</v>
      </c>
      <c r="I4" s="14" t="str">
        <f>IFERROR(IF(INDEX(Findings!$N:$N,MATCH(D4,Findings!$A:$A,0))="","",INDEX(Findings!$N:$N,MATCH(D4,Findings!$A:$A,0))),"")</f>
        <v/>
      </c>
    </row>
    <row r="5" spans="1:9" ht="26.4" x14ac:dyDescent="0.3">
      <c r="A5" s="14" t="s">
        <v>18</v>
      </c>
      <c r="B5" s="14" t="s">
        <v>19</v>
      </c>
      <c r="C5" s="14">
        <v>4</v>
      </c>
      <c r="D5" s="14" t="s">
        <v>91</v>
      </c>
      <c r="E5" s="17" t="s">
        <v>11</v>
      </c>
      <c r="F5" s="14" t="s">
        <v>93</v>
      </c>
      <c r="G5" s="14" t="s">
        <v>97</v>
      </c>
      <c r="H5" s="14" t="str">
        <f>IFERROR(IF(INDEX(Findings!$M:$M,MATCH(D5,Findings!$A:$A,0))="","",INDEX(Findings!$M:$M,MATCH(D5,Findings!$A:$A,0))),"")</f>
        <v>Open</v>
      </c>
      <c r="I5" s="14" t="str">
        <f>IFERROR(IF(INDEX(Findings!$N:$N,MATCH(D5,Findings!$A:$A,0))="","",INDEX(Findings!$N:$N,MATCH(D5,Findings!$A:$A,0))),"")</f>
        <v/>
      </c>
    </row>
    <row r="6" spans="1:9" x14ac:dyDescent="0.3">
      <c r="A6" s="14" t="s">
        <v>18</v>
      </c>
      <c r="B6" s="14" t="s">
        <v>19</v>
      </c>
      <c r="C6" s="14">
        <v>5</v>
      </c>
      <c r="D6" s="14" t="s">
        <v>80</v>
      </c>
      <c r="E6" s="17" t="s">
        <v>11</v>
      </c>
      <c r="F6" s="14" t="s">
        <v>82</v>
      </c>
      <c r="G6" s="14" t="s">
        <v>86</v>
      </c>
      <c r="H6" s="14" t="str">
        <f>IFERROR(IF(INDEX(Findings!$M:$M,MATCH(D6,Findings!$A:$A,0))="","",INDEX(Findings!$M:$M,MATCH(D6,Findings!$A:$A,0))),"")</f>
        <v>Open</v>
      </c>
      <c r="I6" s="14" t="str">
        <f>IFERROR(IF(INDEX(Findings!$N:$N,MATCH(D6,Findings!$A:$A,0))="","",INDEX(Findings!$N:$N,MATCH(D6,Findings!$A:$A,0))),"")</f>
        <v/>
      </c>
    </row>
    <row r="7" spans="1:9" x14ac:dyDescent="0.3">
      <c r="A7" s="14" t="s">
        <v>18</v>
      </c>
      <c r="B7" s="14" t="s">
        <v>19</v>
      </c>
      <c r="C7" s="14">
        <v>6</v>
      </c>
      <c r="D7" s="14" t="s">
        <v>213</v>
      </c>
      <c r="E7" s="19" t="s">
        <v>12</v>
      </c>
      <c r="F7" s="14" t="s">
        <v>214</v>
      </c>
      <c r="G7" s="14" t="s">
        <v>86</v>
      </c>
      <c r="H7" s="14" t="str">
        <f>IFERROR(IF(INDEX(Findings!$M:$M,MATCH(D7,Findings!$A:$A,0))="","",INDEX(Findings!$M:$M,MATCH(D7,Findings!$A:$A,0))),"")</f>
        <v>Open</v>
      </c>
      <c r="I7" s="14" t="str">
        <f>IFERROR(IF(INDEX(Findings!$N:$N,MATCH(D7,Findings!$A:$A,0))="","",INDEX(Findings!$N:$N,MATCH(D7,Findings!$A:$A,0))),"")</f>
        <v/>
      </c>
    </row>
    <row r="8" spans="1:9" ht="26.4" x14ac:dyDescent="0.3">
      <c r="A8" s="14" t="s">
        <v>18</v>
      </c>
      <c r="B8" s="14" t="s">
        <v>19</v>
      </c>
      <c r="C8" s="14">
        <v>7</v>
      </c>
      <c r="D8" s="14" t="s">
        <v>243</v>
      </c>
      <c r="E8" s="19" t="s">
        <v>12</v>
      </c>
      <c r="F8" s="14" t="s">
        <v>244</v>
      </c>
      <c r="G8" s="14" t="s">
        <v>86</v>
      </c>
      <c r="H8" s="14" t="str">
        <f>IFERROR(IF(INDEX(Findings!$M:$M,MATCH(D8,Findings!$A:$A,0))="","",INDEX(Findings!$M:$M,MATCH(D8,Findings!$A:$A,0))),"")</f>
        <v>Open</v>
      </c>
      <c r="I8" s="14" t="str">
        <f>IFERROR(IF(INDEX(Findings!$N:$N,MATCH(D8,Findings!$A:$A,0))="","",INDEX(Findings!$N:$N,MATCH(D8,Findings!$A:$A,0))),"")</f>
        <v/>
      </c>
    </row>
    <row r="9" spans="1:9" ht="26.4" x14ac:dyDescent="0.3">
      <c r="A9" s="14" t="s">
        <v>18</v>
      </c>
      <c r="B9" s="14" t="s">
        <v>19</v>
      </c>
      <c r="C9" s="14">
        <v>8</v>
      </c>
      <c r="D9" s="14" t="s">
        <v>198</v>
      </c>
      <c r="E9" s="19" t="s">
        <v>12</v>
      </c>
      <c r="F9" s="14" t="s">
        <v>199</v>
      </c>
      <c r="G9" s="14" t="s">
        <v>86</v>
      </c>
      <c r="H9" s="14" t="str">
        <f>IFERROR(IF(INDEX(Findings!$M:$M,MATCH(D9,Findings!$A:$A,0))="","",INDEX(Findings!$M:$M,MATCH(D9,Findings!$A:$A,0))),"")</f>
        <v>Open</v>
      </c>
      <c r="I9" s="14" t="str">
        <f>IFERROR(IF(INDEX(Findings!$N:$N,MATCH(D9,Findings!$A:$A,0))="","",INDEX(Findings!$N:$N,MATCH(D9,Findings!$A:$A,0))),"")</f>
        <v/>
      </c>
    </row>
    <row r="10" spans="1:9" x14ac:dyDescent="0.3">
      <c r="A10" s="14" t="s">
        <v>18</v>
      </c>
      <c r="B10" s="14" t="s">
        <v>19</v>
      </c>
      <c r="C10" s="14">
        <v>9</v>
      </c>
      <c r="D10" s="14" t="s">
        <v>119</v>
      </c>
      <c r="E10" s="17" t="s">
        <v>11</v>
      </c>
      <c r="F10" s="14" t="s">
        <v>121</v>
      </c>
      <c r="G10" s="14" t="s">
        <v>86</v>
      </c>
      <c r="H10" s="14" t="str">
        <f>IFERROR(IF(INDEX(Findings!$M:$M,MATCH(D10,Findings!$A:$A,0))="","",INDEX(Findings!$M:$M,MATCH(D10,Findings!$A:$A,0))),"")</f>
        <v>Open</v>
      </c>
      <c r="I10" s="14" t="str">
        <f>IFERROR(IF(INDEX(Findings!$N:$N,MATCH(D10,Findings!$A:$A,0))="","",INDEX(Findings!$N:$N,MATCH(D10,Findings!$A:$A,0))),"")</f>
        <v/>
      </c>
    </row>
    <row r="11" spans="1:9" x14ac:dyDescent="0.3">
      <c r="A11" s="22" t="s">
        <v>330</v>
      </c>
    </row>
    <row r="13" spans="1:9" ht="39.6" x14ac:dyDescent="0.3">
      <c r="A13" s="14" t="s">
        <v>20</v>
      </c>
      <c r="B13" s="14" t="s">
        <v>21</v>
      </c>
      <c r="C13" s="14">
        <v>1</v>
      </c>
      <c r="D13" s="14" t="s">
        <v>146</v>
      </c>
      <c r="E13" s="14" t="s">
        <v>331</v>
      </c>
      <c r="F13" s="14" t="s">
        <v>332</v>
      </c>
      <c r="G13" s="14" t="s">
        <v>97</v>
      </c>
      <c r="H13" s="14"/>
      <c r="I13" s="14"/>
    </row>
    <row r="14" spans="1:9" ht="26.4" x14ac:dyDescent="0.3">
      <c r="A14" s="14" t="s">
        <v>20</v>
      </c>
      <c r="B14" s="14" t="s">
        <v>21</v>
      </c>
      <c r="C14" s="14">
        <v>2</v>
      </c>
      <c r="D14" s="14" t="s">
        <v>110</v>
      </c>
      <c r="E14" s="17" t="s">
        <v>11</v>
      </c>
      <c r="F14" s="14" t="s">
        <v>111</v>
      </c>
      <c r="G14" s="14" t="s">
        <v>97</v>
      </c>
      <c r="H14" s="14" t="str">
        <f>IFERROR(IF(INDEX(Findings!$M:$M,MATCH(D14,Findings!$A:$A,0))="","",INDEX(Findings!$M:$M,MATCH(D14,Findings!$A:$A,0))),"")</f>
        <v>Open</v>
      </c>
      <c r="I14" s="14" t="str">
        <f>IFERROR(IF(INDEX(Findings!$N:$N,MATCH(D14,Findings!$A:$A,0))="","",INDEX(Findings!$N:$N,MATCH(D14,Findings!$A:$A,0))),"")</f>
        <v/>
      </c>
    </row>
    <row r="15" spans="1:9" ht="26.4" x14ac:dyDescent="0.3">
      <c r="A15" s="14" t="s">
        <v>20</v>
      </c>
      <c r="B15" s="14" t="s">
        <v>21</v>
      </c>
      <c r="C15" s="14">
        <v>3</v>
      </c>
      <c r="D15" s="14" t="s">
        <v>236</v>
      </c>
      <c r="E15" s="19" t="s">
        <v>12</v>
      </c>
      <c r="F15" s="14" t="s">
        <v>237</v>
      </c>
      <c r="G15" s="14" t="s">
        <v>97</v>
      </c>
      <c r="H15" s="14" t="str">
        <f>IFERROR(IF(INDEX(Findings!$M:$M,MATCH(D15,Findings!$A:$A,0))="","",INDEX(Findings!$M:$M,MATCH(D15,Findings!$A:$A,0))),"")</f>
        <v>Open</v>
      </c>
      <c r="I15" s="14" t="str">
        <f>IFERROR(IF(INDEX(Findings!$N:$N,MATCH(D15,Findings!$A:$A,0))="","",INDEX(Findings!$N:$N,MATCH(D15,Findings!$A:$A,0))),"")</f>
        <v/>
      </c>
    </row>
    <row r="16" spans="1:9" ht="26.4" x14ac:dyDescent="0.3">
      <c r="A16" s="14" t="s">
        <v>20</v>
      </c>
      <c r="B16" s="14" t="s">
        <v>21</v>
      </c>
      <c r="C16" s="14">
        <v>4</v>
      </c>
      <c r="D16" s="14" t="s">
        <v>169</v>
      </c>
      <c r="E16" s="19" t="s">
        <v>12</v>
      </c>
      <c r="F16" s="14" t="s">
        <v>170</v>
      </c>
      <c r="G16" s="14" t="s">
        <v>97</v>
      </c>
      <c r="H16" s="14" t="str">
        <f>IFERROR(IF(INDEX(Findings!$M:$M,MATCH(D16,Findings!$A:$A,0))="","",INDEX(Findings!$M:$M,MATCH(D16,Findings!$A:$A,0))),"")</f>
        <v>Open</v>
      </c>
      <c r="I16" s="14" t="str">
        <f>IFERROR(IF(INDEX(Findings!$N:$N,MATCH(D16,Findings!$A:$A,0))="","",INDEX(Findings!$N:$N,MATCH(D16,Findings!$A:$A,0))),"")</f>
        <v/>
      </c>
    </row>
    <row r="17" spans="1:9" ht="26.4" x14ac:dyDescent="0.3">
      <c r="A17" s="14" t="s">
        <v>20</v>
      </c>
      <c r="B17" s="14" t="s">
        <v>21</v>
      </c>
      <c r="C17" s="14">
        <v>5</v>
      </c>
      <c r="D17" s="14" t="s">
        <v>229</v>
      </c>
      <c r="E17" s="19" t="s">
        <v>12</v>
      </c>
      <c r="F17" s="14" t="s">
        <v>230</v>
      </c>
      <c r="G17" s="14" t="s">
        <v>97</v>
      </c>
      <c r="H17" s="14" t="str">
        <f>IFERROR(IF(INDEX(Findings!$M:$M,MATCH(D17,Findings!$A:$A,0))="","",INDEX(Findings!$M:$M,MATCH(D17,Findings!$A:$A,0))),"")</f>
        <v>Open</v>
      </c>
      <c r="I17" s="14" t="str">
        <f>IFERROR(IF(INDEX(Findings!$N:$N,MATCH(D17,Findings!$A:$A,0))="","",INDEX(Findings!$N:$N,MATCH(D17,Findings!$A:$A,0))),"")</f>
        <v/>
      </c>
    </row>
    <row r="18" spans="1:9" x14ac:dyDescent="0.3">
      <c r="A18" s="14" t="s">
        <v>20</v>
      </c>
      <c r="B18" s="14" t="s">
        <v>21</v>
      </c>
      <c r="C18" s="14">
        <v>6</v>
      </c>
      <c r="D18" s="14" t="s">
        <v>154</v>
      </c>
      <c r="E18" s="19" t="s">
        <v>12</v>
      </c>
      <c r="F18" s="14" t="s">
        <v>155</v>
      </c>
      <c r="G18" s="14" t="s">
        <v>97</v>
      </c>
      <c r="H18" s="14" t="str">
        <f>IFERROR(IF(INDEX(Findings!$M:$M,MATCH(D18,Findings!$A:$A,0))="","",INDEX(Findings!$M:$M,MATCH(D18,Findings!$A:$A,0))),"")</f>
        <v>Open</v>
      </c>
      <c r="I18" s="14" t="str">
        <f>IFERROR(IF(INDEX(Findings!$N:$N,MATCH(D18,Findings!$A:$A,0))="","",INDEX(Findings!$N:$N,MATCH(D18,Findings!$A:$A,0))),"")</f>
        <v/>
      </c>
    </row>
    <row r="19" spans="1:9" ht="26.4" x14ac:dyDescent="0.3">
      <c r="A19" s="14" t="s">
        <v>20</v>
      </c>
      <c r="B19" s="14" t="s">
        <v>21</v>
      </c>
      <c r="C19" s="14">
        <v>7</v>
      </c>
      <c r="D19" s="14" t="s">
        <v>162</v>
      </c>
      <c r="E19" s="19" t="s">
        <v>12</v>
      </c>
      <c r="F19" s="14" t="s">
        <v>163</v>
      </c>
      <c r="G19" s="14" t="s">
        <v>86</v>
      </c>
      <c r="H19" s="14" t="str">
        <f>IFERROR(IF(INDEX(Findings!$M:$M,MATCH(D19,Findings!$A:$A,0))="","",INDEX(Findings!$M:$M,MATCH(D19,Findings!$A:$A,0))),"")</f>
        <v>Open</v>
      </c>
      <c r="I19" s="14" t="str">
        <f>IFERROR(IF(INDEX(Findings!$N:$N,MATCH(D19,Findings!$A:$A,0))="","",INDEX(Findings!$N:$N,MATCH(D19,Findings!$A:$A,0))),"")</f>
        <v/>
      </c>
    </row>
    <row r="20" spans="1:9" ht="26.4" x14ac:dyDescent="0.3">
      <c r="A20" s="14" t="s">
        <v>20</v>
      </c>
      <c r="B20" s="14" t="s">
        <v>21</v>
      </c>
      <c r="C20" s="14">
        <v>8</v>
      </c>
      <c r="D20" s="14" t="s">
        <v>176</v>
      </c>
      <c r="E20" s="19" t="s">
        <v>12</v>
      </c>
      <c r="F20" s="14" t="s">
        <v>177</v>
      </c>
      <c r="G20" s="14" t="s">
        <v>97</v>
      </c>
      <c r="H20" s="14" t="str">
        <f>IFERROR(IF(INDEX(Findings!$M:$M,MATCH(D20,Findings!$A:$A,0))="","",INDEX(Findings!$M:$M,MATCH(D20,Findings!$A:$A,0))),"")</f>
        <v>Open</v>
      </c>
      <c r="I20" s="14" t="str">
        <f>IFERROR(IF(INDEX(Findings!$N:$N,MATCH(D20,Findings!$A:$A,0))="","",INDEX(Findings!$N:$N,MATCH(D20,Findings!$A:$A,0))),"")</f>
        <v/>
      </c>
    </row>
    <row r="21" spans="1:9" ht="26.4" x14ac:dyDescent="0.3">
      <c r="A21" s="14" t="s">
        <v>20</v>
      </c>
      <c r="B21" s="14" t="s">
        <v>21</v>
      </c>
      <c r="C21" s="14">
        <v>9</v>
      </c>
      <c r="D21" s="14" t="s">
        <v>183</v>
      </c>
      <c r="E21" s="19" t="s">
        <v>12</v>
      </c>
      <c r="F21" s="14" t="s">
        <v>184</v>
      </c>
      <c r="G21" s="14" t="s">
        <v>97</v>
      </c>
      <c r="H21" s="14" t="str">
        <f>IFERROR(IF(INDEX(Findings!$M:$M,MATCH(D21,Findings!$A:$A,0))="","",INDEX(Findings!$M:$M,MATCH(D21,Findings!$A:$A,0))),"")</f>
        <v>Open</v>
      </c>
      <c r="I21" s="14" t="str">
        <f>IFERROR(IF(INDEX(Findings!$N:$N,MATCH(D21,Findings!$A:$A,0))="","",INDEX(Findings!$N:$N,MATCH(D21,Findings!$A:$A,0))),"")</f>
        <v/>
      </c>
    </row>
    <row r="22" spans="1:9" ht="26.4" x14ac:dyDescent="0.3">
      <c r="A22" s="14" t="s">
        <v>20</v>
      </c>
      <c r="B22" s="14" t="s">
        <v>21</v>
      </c>
      <c r="C22" s="14">
        <v>10</v>
      </c>
      <c r="D22" s="14" t="s">
        <v>190</v>
      </c>
      <c r="E22" s="19" t="s">
        <v>12</v>
      </c>
      <c r="F22" s="14" t="s">
        <v>191</v>
      </c>
      <c r="G22" s="14" t="s">
        <v>97</v>
      </c>
      <c r="H22" s="14" t="str">
        <f>IFERROR(IF(INDEX(Findings!$M:$M,MATCH(D22,Findings!$A:$A,0))="","",INDEX(Findings!$M:$M,MATCH(D22,Findings!$A:$A,0))),"")</f>
        <v>Open</v>
      </c>
      <c r="I22" s="14" t="str">
        <f>IFERROR(IF(INDEX(Findings!$N:$N,MATCH(D22,Findings!$A:$A,0))="","",INDEX(Findings!$N:$N,MATCH(D22,Findings!$A:$A,0))),"")</f>
        <v/>
      </c>
    </row>
    <row r="23" spans="1:9" x14ac:dyDescent="0.3">
      <c r="A23" s="14" t="s">
        <v>20</v>
      </c>
      <c r="B23" s="14" t="s">
        <v>21</v>
      </c>
      <c r="C23" s="14">
        <v>11</v>
      </c>
      <c r="D23" s="14" t="s">
        <v>205</v>
      </c>
      <c r="E23" s="19" t="s">
        <v>12</v>
      </c>
      <c r="F23" s="14" t="s">
        <v>206</v>
      </c>
      <c r="G23" s="14" t="s">
        <v>86</v>
      </c>
      <c r="H23" s="14" t="str">
        <f>IFERROR(IF(INDEX(Findings!$M:$M,MATCH(D23,Findings!$A:$A,0))="","",INDEX(Findings!$M:$M,MATCH(D23,Findings!$A:$A,0))),"")</f>
        <v>Open</v>
      </c>
      <c r="I23" s="14" t="str">
        <f>IFERROR(IF(INDEX(Findings!$N:$N,MATCH(D23,Findings!$A:$A,0))="","",INDEX(Findings!$N:$N,MATCH(D23,Findings!$A:$A,0))),"")</f>
        <v/>
      </c>
    </row>
    <row r="24" spans="1:9" ht="26.4" x14ac:dyDescent="0.3">
      <c r="A24" s="14" t="s">
        <v>20</v>
      </c>
      <c r="B24" s="14" t="s">
        <v>21</v>
      </c>
      <c r="C24" s="14">
        <v>12</v>
      </c>
      <c r="D24" s="14" t="s">
        <v>221</v>
      </c>
      <c r="E24" s="19" t="s">
        <v>12</v>
      </c>
      <c r="F24" s="14" t="s">
        <v>222</v>
      </c>
      <c r="G24" s="14" t="s">
        <v>86</v>
      </c>
      <c r="H24" s="14" t="str">
        <f>IFERROR(IF(INDEX(Findings!$M:$M,MATCH(D24,Findings!$A:$A,0))="","",INDEX(Findings!$M:$M,MATCH(D24,Findings!$A:$A,0))),"")</f>
        <v>Open</v>
      </c>
      <c r="I24" s="14" t="str">
        <f>IFERROR(IF(INDEX(Findings!$N:$N,MATCH(D24,Findings!$A:$A,0))="","",INDEX(Findings!$N:$N,MATCH(D24,Findings!$A:$A,0))),"")</f>
        <v/>
      </c>
    </row>
    <row r="25" spans="1:9" x14ac:dyDescent="0.3">
      <c r="A25" s="14" t="s">
        <v>20</v>
      </c>
      <c r="B25" s="14" t="s">
        <v>21</v>
      </c>
      <c r="C25" s="14">
        <v>13</v>
      </c>
      <c r="D25" s="14" t="s">
        <v>250</v>
      </c>
      <c r="E25" s="20" t="s">
        <v>13</v>
      </c>
      <c r="F25" s="14" t="s">
        <v>251</v>
      </c>
      <c r="G25" s="14" t="s">
        <v>86</v>
      </c>
      <c r="H25" s="14" t="str">
        <f>IFERROR(IF(INDEX(Findings!$M:$M,MATCH(D25,Findings!$A:$A,0))="","",INDEX(Findings!$M:$M,MATCH(D25,Findings!$A:$A,0))),"")</f>
        <v>Open</v>
      </c>
      <c r="I25" s="14" t="str">
        <f>IFERROR(IF(INDEX(Findings!$N:$N,MATCH(D25,Findings!$A:$A,0))="","",INDEX(Findings!$N:$N,MATCH(D25,Findings!$A:$A,0))),"")</f>
        <v/>
      </c>
    </row>
    <row r="26" spans="1:9" ht="26.4" x14ac:dyDescent="0.3">
      <c r="A26" s="14" t="s">
        <v>20</v>
      </c>
      <c r="B26" s="14" t="s">
        <v>21</v>
      </c>
      <c r="C26" s="14">
        <v>14</v>
      </c>
      <c r="D26" s="14" t="s">
        <v>264</v>
      </c>
      <c r="E26" s="20" t="s">
        <v>13</v>
      </c>
      <c r="F26" s="14" t="s">
        <v>265</v>
      </c>
      <c r="G26" s="14" t="s">
        <v>86</v>
      </c>
      <c r="H26" s="14" t="str">
        <f>IFERROR(IF(INDEX(Findings!$M:$M,MATCH(D26,Findings!$A:$A,0))="","",INDEX(Findings!$M:$M,MATCH(D26,Findings!$A:$A,0))),"")</f>
        <v>Open</v>
      </c>
      <c r="I26" s="14" t="str">
        <f>IFERROR(IF(INDEX(Findings!$N:$N,MATCH(D26,Findings!$A:$A,0))="","",INDEX(Findings!$N:$N,MATCH(D26,Findings!$A:$A,0))),"")</f>
        <v/>
      </c>
    </row>
    <row r="27" spans="1:9" x14ac:dyDescent="0.3">
      <c r="A27" s="14" t="s">
        <v>20</v>
      </c>
      <c r="B27" s="14" t="s">
        <v>21</v>
      </c>
      <c r="C27" s="14">
        <v>15</v>
      </c>
      <c r="D27" s="14" t="s">
        <v>270</v>
      </c>
      <c r="E27" s="20" t="s">
        <v>13</v>
      </c>
      <c r="F27" s="14" t="s">
        <v>271</v>
      </c>
      <c r="G27" s="14" t="s">
        <v>86</v>
      </c>
      <c r="H27" s="14" t="str">
        <f>IFERROR(IF(INDEX(Findings!$M:$M,MATCH(D27,Findings!$A:$A,0))="","",INDEX(Findings!$M:$M,MATCH(D27,Findings!$A:$A,0))),"")</f>
        <v>Open</v>
      </c>
      <c r="I27" s="14" t="str">
        <f>IFERROR(IF(INDEX(Findings!$N:$N,MATCH(D27,Findings!$A:$A,0))="","",INDEX(Findings!$N:$N,MATCH(D27,Findings!$A:$A,0))),"")</f>
        <v/>
      </c>
    </row>
    <row r="28" spans="1:9" ht="26.4" x14ac:dyDescent="0.3">
      <c r="A28" s="14" t="s">
        <v>20</v>
      </c>
      <c r="B28" s="14" t="s">
        <v>21</v>
      </c>
      <c r="C28" s="14">
        <v>16</v>
      </c>
      <c r="D28" s="14" t="s">
        <v>275</v>
      </c>
      <c r="E28" s="20" t="s">
        <v>13</v>
      </c>
      <c r="F28" s="14" t="s">
        <v>276</v>
      </c>
      <c r="G28" s="14" t="s">
        <v>86</v>
      </c>
      <c r="H28" s="14" t="str">
        <f>IFERROR(IF(INDEX(Findings!$M:$M,MATCH(D28,Findings!$A:$A,0))="","",INDEX(Findings!$M:$M,MATCH(D28,Findings!$A:$A,0))),"")</f>
        <v>Open</v>
      </c>
      <c r="I28" s="14" t="str">
        <f>IFERROR(IF(INDEX(Findings!$N:$N,MATCH(D28,Findings!$A:$A,0))="","",INDEX(Findings!$N:$N,MATCH(D28,Findings!$A:$A,0))),"")</f>
        <v/>
      </c>
    </row>
    <row r="29" spans="1:9" ht="26.4" x14ac:dyDescent="0.3">
      <c r="A29" s="14" t="s">
        <v>20</v>
      </c>
      <c r="B29" s="14" t="s">
        <v>21</v>
      </c>
      <c r="C29" s="14">
        <v>17</v>
      </c>
      <c r="D29" s="14" t="s">
        <v>282</v>
      </c>
      <c r="E29" s="20" t="s">
        <v>13</v>
      </c>
      <c r="F29" s="14" t="s">
        <v>283</v>
      </c>
      <c r="G29" s="14" t="s">
        <v>86</v>
      </c>
      <c r="H29" s="14" t="str">
        <f>IFERROR(IF(INDEX(Findings!$M:$M,MATCH(D29,Findings!$A:$A,0))="","",INDEX(Findings!$M:$M,MATCH(D29,Findings!$A:$A,0))),"")</f>
        <v>Open</v>
      </c>
      <c r="I29" s="14" t="str">
        <f>IFERROR(IF(INDEX(Findings!$N:$N,MATCH(D29,Findings!$A:$A,0))="","",INDEX(Findings!$N:$N,MATCH(D29,Findings!$A:$A,0))),"")</f>
        <v/>
      </c>
    </row>
    <row r="30" spans="1:9" x14ac:dyDescent="0.3">
      <c r="A30" s="14" t="s">
        <v>20</v>
      </c>
      <c r="B30" s="14" t="s">
        <v>21</v>
      </c>
      <c r="C30" s="14">
        <v>18</v>
      </c>
      <c r="D30" s="14" t="s">
        <v>297</v>
      </c>
      <c r="E30" s="20" t="s">
        <v>13</v>
      </c>
      <c r="F30" s="14" t="s">
        <v>298</v>
      </c>
      <c r="G30" s="14" t="s">
        <v>86</v>
      </c>
      <c r="H30" s="14" t="str">
        <f>IFERROR(IF(INDEX(Findings!$M:$M,MATCH(D30,Findings!$A:$A,0))="","",INDEX(Findings!$M:$M,MATCH(D30,Findings!$A:$A,0))),"")</f>
        <v>Open</v>
      </c>
      <c r="I30" s="14" t="str">
        <f>IFERROR(IF(INDEX(Findings!$N:$N,MATCH(D30,Findings!$A:$A,0))="","",INDEX(Findings!$N:$N,MATCH(D30,Findings!$A:$A,0))),"")</f>
        <v/>
      </c>
    </row>
    <row r="31" spans="1:9" ht="26.4" x14ac:dyDescent="0.3">
      <c r="A31" s="14" t="s">
        <v>20</v>
      </c>
      <c r="B31" s="14" t="s">
        <v>21</v>
      </c>
      <c r="C31" s="14">
        <v>19</v>
      </c>
      <c r="D31" s="14" t="s">
        <v>311</v>
      </c>
      <c r="E31" s="21" t="s">
        <v>14</v>
      </c>
      <c r="F31" s="14" t="s">
        <v>313</v>
      </c>
      <c r="G31" s="14" t="s">
        <v>86</v>
      </c>
      <c r="H31" s="14" t="str">
        <f>IFERROR(IF(INDEX(Findings!$M:$M,MATCH(D31,Findings!$A:$A,0))="","",INDEX(Findings!$M:$M,MATCH(D31,Findings!$A:$A,0))),"")</f>
        <v>Open</v>
      </c>
      <c r="I31" s="14" t="str">
        <f>IFERROR(IF(INDEX(Findings!$N:$N,MATCH(D31,Findings!$A:$A,0))="","",INDEX(Findings!$N:$N,MATCH(D31,Findings!$A:$A,0))),"")</f>
        <v/>
      </c>
    </row>
    <row r="32" spans="1:9" ht="26.4" x14ac:dyDescent="0.3">
      <c r="A32" s="14" t="s">
        <v>20</v>
      </c>
      <c r="B32" s="14" t="s">
        <v>21</v>
      </c>
      <c r="C32" s="14">
        <v>20</v>
      </c>
      <c r="D32" s="14" t="s">
        <v>319</v>
      </c>
      <c r="E32" s="21" t="s">
        <v>14</v>
      </c>
      <c r="F32" s="14" t="s">
        <v>320</v>
      </c>
      <c r="G32" s="14" t="s">
        <v>86</v>
      </c>
      <c r="H32" s="14" t="str">
        <f>IFERROR(IF(INDEX(Findings!$M:$M,MATCH(D32,Findings!$A:$A,0))="","",INDEX(Findings!$M:$M,MATCH(D32,Findings!$A:$A,0))),"")</f>
        <v>Open</v>
      </c>
      <c r="I32" s="14" t="str">
        <f>IFERROR(IF(INDEX(Findings!$N:$N,MATCH(D32,Findings!$A:$A,0))="","",INDEX(Findings!$N:$N,MATCH(D32,Findings!$A:$A,0))),"")</f>
        <v/>
      </c>
    </row>
    <row r="33" spans="1:9" x14ac:dyDescent="0.3">
      <c r="A33" s="22" t="s">
        <v>333</v>
      </c>
    </row>
    <row r="35" spans="1:9" x14ac:dyDescent="0.3">
      <c r="A35" s="14" t="s">
        <v>22</v>
      </c>
      <c r="B35" s="14" t="s">
        <v>23</v>
      </c>
      <c r="C35" s="14">
        <v>1</v>
      </c>
      <c r="D35" s="14" t="s">
        <v>128</v>
      </c>
      <c r="E35" s="17" t="s">
        <v>11</v>
      </c>
      <c r="F35" s="14" t="s">
        <v>130</v>
      </c>
      <c r="G35" s="14" t="s">
        <v>134</v>
      </c>
      <c r="H35" s="14" t="str">
        <f>IFERROR(IF(INDEX(Findings!$M:$M,MATCH(D35,Findings!$A:$A,0))="","",INDEX(Findings!$M:$M,MATCH(D35,Findings!$A:$A,0))),"")</f>
        <v>Open</v>
      </c>
      <c r="I35" s="14" t="str">
        <f>IFERROR(IF(INDEX(Findings!$N:$N,MATCH(D35,Findings!$A:$A,0))="","",INDEX(Findings!$N:$N,MATCH(D35,Findings!$A:$A,0))),"")</f>
        <v/>
      </c>
    </row>
    <row r="36" spans="1:9" x14ac:dyDescent="0.3">
      <c r="A36" s="14" t="s">
        <v>22</v>
      </c>
      <c r="B36" s="14" t="s">
        <v>23</v>
      </c>
      <c r="C36" s="14">
        <v>2</v>
      </c>
      <c r="D36" s="14" t="s">
        <v>258</v>
      </c>
      <c r="E36" s="20" t="s">
        <v>13</v>
      </c>
      <c r="F36" s="14" t="s">
        <v>259</v>
      </c>
      <c r="G36" s="14" t="s">
        <v>134</v>
      </c>
      <c r="H36" s="14" t="str">
        <f>IFERROR(IF(INDEX(Findings!$M:$M,MATCH(D36,Findings!$A:$A,0))="","",INDEX(Findings!$M:$M,MATCH(D36,Findings!$A:$A,0))),"")</f>
        <v>Open</v>
      </c>
      <c r="I36" s="14" t="str">
        <f>IFERROR(IF(INDEX(Findings!$N:$N,MATCH(D36,Findings!$A:$A,0))="","",INDEX(Findings!$N:$N,MATCH(D36,Findings!$A:$A,0))),"")</f>
        <v/>
      </c>
    </row>
    <row r="37" spans="1:9" ht="26.4" x14ac:dyDescent="0.3">
      <c r="A37" s="14" t="s">
        <v>22</v>
      </c>
      <c r="B37" s="14" t="s">
        <v>23</v>
      </c>
      <c r="C37" s="14">
        <v>3</v>
      </c>
      <c r="D37" s="14" t="s">
        <v>290</v>
      </c>
      <c r="E37" s="20" t="s">
        <v>13</v>
      </c>
      <c r="F37" s="14" t="s">
        <v>291</v>
      </c>
      <c r="G37" s="14" t="s">
        <v>86</v>
      </c>
      <c r="H37" s="14" t="str">
        <f>IFERROR(IF(INDEX(Findings!$M:$M,MATCH(D37,Findings!$A:$A,0))="","",INDEX(Findings!$M:$M,MATCH(D37,Findings!$A:$A,0))),"")</f>
        <v>Open</v>
      </c>
      <c r="I37" s="14" t="str">
        <f>IFERROR(IF(INDEX(Findings!$N:$N,MATCH(D37,Findings!$A:$A,0))="","",INDEX(Findings!$N:$N,MATCH(D37,Findings!$A:$A,0))),"")</f>
        <v/>
      </c>
    </row>
    <row r="38" spans="1:9" x14ac:dyDescent="0.3">
      <c r="A38" s="14" t="s">
        <v>22</v>
      </c>
      <c r="B38" s="14" t="s">
        <v>23</v>
      </c>
      <c r="C38" s="14">
        <v>4</v>
      </c>
      <c r="D38" s="14" t="s">
        <v>304</v>
      </c>
      <c r="E38" s="21" t="s">
        <v>14</v>
      </c>
      <c r="F38" s="14" t="s">
        <v>305</v>
      </c>
      <c r="G38" s="14" t="s">
        <v>86</v>
      </c>
      <c r="H38" s="14" t="str">
        <f>IFERROR(IF(INDEX(Findings!$M:$M,MATCH(D38,Findings!$A:$A,0))="","",INDEX(Findings!$M:$M,MATCH(D38,Findings!$A:$A,0))),"")</f>
        <v>Open</v>
      </c>
      <c r="I38" s="14" t="str">
        <f>IFERROR(IF(INDEX(Findings!$N:$N,MATCH(D38,Findings!$A:$A,0))="","",INDEX(Findings!$N:$N,MATCH(D38,Findings!$A:$A,0))),"")</f>
        <v/>
      </c>
    </row>
    <row r="39" spans="1:9" ht="26.4" x14ac:dyDescent="0.3">
      <c r="A39" s="14" t="s">
        <v>22</v>
      </c>
      <c r="B39" s="14" t="s">
        <v>23</v>
      </c>
      <c r="C39" s="14">
        <v>5</v>
      </c>
      <c r="D39" s="14" t="s">
        <v>146</v>
      </c>
      <c r="E39" s="14" t="s">
        <v>331</v>
      </c>
      <c r="F39" s="14" t="s">
        <v>334</v>
      </c>
      <c r="G39" s="14" t="s">
        <v>97</v>
      </c>
      <c r="H39" s="14"/>
      <c r="I39" s="14"/>
    </row>
    <row r="40" spans="1:9" x14ac:dyDescent="0.3">
      <c r="A40" s="22" t="s">
        <v>335</v>
      </c>
    </row>
    <row r="42" spans="1:9" ht="26.4" x14ac:dyDescent="0.3">
      <c r="A42" s="14" t="s">
        <v>24</v>
      </c>
      <c r="B42" s="14" t="s">
        <v>25</v>
      </c>
      <c r="C42" s="14">
        <v>1</v>
      </c>
      <c r="D42" s="14" t="s">
        <v>146</v>
      </c>
      <c r="E42" s="14" t="s">
        <v>331</v>
      </c>
      <c r="F42" s="14" t="s">
        <v>336</v>
      </c>
      <c r="G42" s="14" t="s">
        <v>97</v>
      </c>
      <c r="H42" s="14"/>
      <c r="I42" s="14"/>
    </row>
    <row r="43" spans="1:9" ht="26.4" x14ac:dyDescent="0.3">
      <c r="A43" s="14" t="s">
        <v>24</v>
      </c>
      <c r="B43" s="14" t="s">
        <v>25</v>
      </c>
      <c r="C43" s="14">
        <v>2</v>
      </c>
      <c r="D43" s="14" t="s">
        <v>146</v>
      </c>
      <c r="E43" s="14" t="s">
        <v>331</v>
      </c>
      <c r="F43" s="14" t="s">
        <v>337</v>
      </c>
      <c r="G43" s="14" t="s">
        <v>86</v>
      </c>
      <c r="H43" s="14"/>
      <c r="I43" s="14"/>
    </row>
    <row r="44" spans="1:9" x14ac:dyDescent="0.3">
      <c r="A44" s="22" t="s">
        <v>338</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6"/>
  <sheetViews>
    <sheetView zoomScaleNormal="100" workbookViewId="0">
      <pane ySplit="1" topLeftCell="A2" activePane="bottomLeft" state="frozen"/>
      <selection pane="bottomLeft"/>
    </sheetView>
  </sheetViews>
  <sheetFormatPr defaultColWidth="8.6640625" defaultRowHeight="14.4" x14ac:dyDescent="0.3"/>
  <cols>
    <col min="1" max="1" width="36" customWidth="1"/>
    <col min="2" max="2" width="12" customWidth="1"/>
    <col min="3" max="3" width="16" customWidth="1"/>
    <col min="4" max="5" width="14" customWidth="1"/>
    <col min="6" max="6" width="18" customWidth="1"/>
    <col min="7" max="7" width="40" customWidth="1"/>
    <col min="8" max="8" width="44" customWidth="1"/>
  </cols>
  <sheetData>
    <row r="1" spans="1:8" ht="30" customHeight="1" x14ac:dyDescent="0.3">
      <c r="A1" s="5" t="s">
        <v>66</v>
      </c>
      <c r="B1" s="5" t="s">
        <v>339</v>
      </c>
      <c r="C1" s="5" t="s">
        <v>340</v>
      </c>
      <c r="D1" s="5" t="s">
        <v>341</v>
      </c>
      <c r="E1" s="5" t="s">
        <v>342</v>
      </c>
      <c r="F1" s="5" t="s">
        <v>343</v>
      </c>
      <c r="G1" s="5" t="s">
        <v>344</v>
      </c>
      <c r="H1" s="5" t="s">
        <v>345</v>
      </c>
    </row>
    <row r="2" spans="1:8" x14ac:dyDescent="0.3">
      <c r="A2" s="14" t="s">
        <v>346</v>
      </c>
      <c r="B2" s="14">
        <v>245</v>
      </c>
      <c r="C2" s="14" t="s">
        <v>347</v>
      </c>
      <c r="D2" s="23" t="s">
        <v>348</v>
      </c>
      <c r="E2" s="23" t="s">
        <v>349</v>
      </c>
      <c r="F2" s="14" t="s">
        <v>350</v>
      </c>
      <c r="G2" s="14"/>
      <c r="H2" s="14" t="s">
        <v>351</v>
      </c>
    </row>
    <row r="3" spans="1:8" x14ac:dyDescent="0.3">
      <c r="A3" s="14" t="s">
        <v>352</v>
      </c>
      <c r="B3" s="14">
        <v>130</v>
      </c>
      <c r="C3" s="14" t="s">
        <v>347</v>
      </c>
      <c r="D3" s="23" t="s">
        <v>348</v>
      </c>
      <c r="E3" s="23" t="s">
        <v>349</v>
      </c>
      <c r="F3" s="14" t="s">
        <v>350</v>
      </c>
      <c r="G3" s="14"/>
      <c r="H3" s="14" t="s">
        <v>351</v>
      </c>
    </row>
    <row r="4" spans="1:8" x14ac:dyDescent="0.3">
      <c r="A4" s="14" t="s">
        <v>353</v>
      </c>
      <c r="B4" s="14">
        <v>65</v>
      </c>
      <c r="C4" s="23" t="s">
        <v>354</v>
      </c>
      <c r="D4" s="14" t="s">
        <v>355</v>
      </c>
      <c r="E4" s="23" t="s">
        <v>356</v>
      </c>
      <c r="F4" s="14" t="s">
        <v>350</v>
      </c>
      <c r="G4" s="14" t="s">
        <v>357</v>
      </c>
      <c r="H4" s="14" t="s">
        <v>351</v>
      </c>
    </row>
    <row r="5" spans="1:8" x14ac:dyDescent="0.3">
      <c r="A5" s="14" t="s">
        <v>358</v>
      </c>
      <c r="B5" s="14">
        <v>50</v>
      </c>
      <c r="C5" s="14" t="s">
        <v>347</v>
      </c>
      <c r="D5" s="23" t="s">
        <v>348</v>
      </c>
      <c r="E5" s="23" t="s">
        <v>349</v>
      </c>
      <c r="F5" s="14" t="s">
        <v>350</v>
      </c>
      <c r="G5" s="14"/>
      <c r="H5" s="14" t="s">
        <v>351</v>
      </c>
    </row>
    <row r="6" spans="1:8" x14ac:dyDescent="0.3">
      <c r="A6" s="14" t="s">
        <v>359</v>
      </c>
      <c r="B6" s="14">
        <v>38</v>
      </c>
      <c r="C6" s="14" t="s">
        <v>347</v>
      </c>
      <c r="D6" s="23" t="s">
        <v>348</v>
      </c>
      <c r="E6" s="23" t="s">
        <v>349</v>
      </c>
      <c r="F6" s="14" t="s">
        <v>350</v>
      </c>
      <c r="G6" s="14"/>
      <c r="H6" s="14" t="s">
        <v>351</v>
      </c>
    </row>
    <row r="7" spans="1:8" x14ac:dyDescent="0.3">
      <c r="A7" s="14" t="s">
        <v>360</v>
      </c>
      <c r="B7" s="14">
        <v>25</v>
      </c>
      <c r="C7" s="14" t="s">
        <v>347</v>
      </c>
      <c r="D7" s="23" t="s">
        <v>348</v>
      </c>
      <c r="E7" s="23" t="s">
        <v>349</v>
      </c>
      <c r="F7" s="14" t="s">
        <v>350</v>
      </c>
      <c r="G7" s="14"/>
      <c r="H7" s="14" t="s">
        <v>351</v>
      </c>
    </row>
    <row r="8" spans="1:8" x14ac:dyDescent="0.3">
      <c r="A8" s="14" t="s">
        <v>361</v>
      </c>
      <c r="B8" s="14">
        <v>24</v>
      </c>
      <c r="C8" s="14" t="s">
        <v>347</v>
      </c>
      <c r="D8" s="23" t="s">
        <v>348</v>
      </c>
      <c r="E8" s="23" t="s">
        <v>349</v>
      </c>
      <c r="F8" s="14" t="s">
        <v>350</v>
      </c>
      <c r="G8" s="14"/>
      <c r="H8" s="14" t="s">
        <v>351</v>
      </c>
    </row>
    <row r="9" spans="1:8" x14ac:dyDescent="0.3">
      <c r="A9" s="14" t="s">
        <v>362</v>
      </c>
      <c r="B9" s="14">
        <v>21</v>
      </c>
      <c r="C9" s="14" t="s">
        <v>347</v>
      </c>
      <c r="D9" s="23" t="s">
        <v>348</v>
      </c>
      <c r="E9" s="23" t="s">
        <v>349</v>
      </c>
      <c r="F9" s="14" t="s">
        <v>350</v>
      </c>
      <c r="G9" s="14"/>
      <c r="H9" s="14" t="s">
        <v>351</v>
      </c>
    </row>
    <row r="10" spans="1:8" x14ac:dyDescent="0.3">
      <c r="A10" s="14" t="s">
        <v>360</v>
      </c>
      <c r="B10" s="14">
        <v>12</v>
      </c>
      <c r="C10" s="14" t="s">
        <v>347</v>
      </c>
      <c r="D10" s="23" t="s">
        <v>348</v>
      </c>
      <c r="E10" s="23" t="s">
        <v>349</v>
      </c>
      <c r="F10" s="14" t="s">
        <v>350</v>
      </c>
      <c r="G10" s="14"/>
      <c r="H10" s="14" t="s">
        <v>351</v>
      </c>
    </row>
    <row r="11" spans="1:8" x14ac:dyDescent="0.3">
      <c r="A11" s="14" t="s">
        <v>363</v>
      </c>
      <c r="B11" s="14">
        <v>7</v>
      </c>
      <c r="C11" s="14" t="s">
        <v>347</v>
      </c>
      <c r="D11" s="23" t="s">
        <v>348</v>
      </c>
      <c r="E11" s="23" t="s">
        <v>349</v>
      </c>
      <c r="F11" s="14" t="s">
        <v>350</v>
      </c>
      <c r="G11" s="14"/>
      <c r="H11" s="14" t="s">
        <v>351</v>
      </c>
    </row>
    <row r="12" spans="1:8" x14ac:dyDescent="0.3">
      <c r="A12" s="14" t="s">
        <v>361</v>
      </c>
      <c r="B12" s="14">
        <v>6</v>
      </c>
      <c r="C12" s="14" t="s">
        <v>347</v>
      </c>
      <c r="D12" s="23" t="s">
        <v>348</v>
      </c>
      <c r="E12" s="23" t="s">
        <v>349</v>
      </c>
      <c r="F12" s="14" t="s">
        <v>350</v>
      </c>
      <c r="G12" s="14"/>
      <c r="H12" s="14" t="s">
        <v>351</v>
      </c>
    </row>
    <row r="13" spans="1:8" x14ac:dyDescent="0.3">
      <c r="A13" s="14" t="s">
        <v>364</v>
      </c>
      <c r="B13" s="14">
        <v>6</v>
      </c>
      <c r="C13" s="14" t="s">
        <v>365</v>
      </c>
      <c r="D13" s="23" t="s">
        <v>348</v>
      </c>
      <c r="E13" s="14" t="s">
        <v>366</v>
      </c>
      <c r="F13" s="14" t="s">
        <v>367</v>
      </c>
      <c r="G13" s="14"/>
      <c r="H13" s="14" t="s">
        <v>351</v>
      </c>
    </row>
    <row r="14" spans="1:8" x14ac:dyDescent="0.3">
      <c r="A14" s="14" t="s">
        <v>368</v>
      </c>
      <c r="B14" s="14">
        <v>6</v>
      </c>
      <c r="C14" s="14" t="s">
        <v>347</v>
      </c>
      <c r="D14" s="23" t="s">
        <v>348</v>
      </c>
      <c r="E14" s="23" t="s">
        <v>349</v>
      </c>
      <c r="F14" s="14" t="s">
        <v>350</v>
      </c>
      <c r="G14" s="14"/>
      <c r="H14" s="14" t="s">
        <v>351</v>
      </c>
    </row>
    <row r="15" spans="1:8" x14ac:dyDescent="0.3">
      <c r="A15" s="14" t="s">
        <v>369</v>
      </c>
      <c r="B15" s="14">
        <v>5</v>
      </c>
      <c r="C15" s="14" t="s">
        <v>347</v>
      </c>
      <c r="D15" s="23" t="s">
        <v>348</v>
      </c>
      <c r="E15" s="23" t="s">
        <v>356</v>
      </c>
      <c r="F15" s="14" t="s">
        <v>350</v>
      </c>
      <c r="G15" s="14"/>
      <c r="H15" s="14" t="s">
        <v>351</v>
      </c>
    </row>
    <row r="16" spans="1:8" x14ac:dyDescent="0.3">
      <c r="A16" s="14" t="s">
        <v>370</v>
      </c>
      <c r="B16" s="14">
        <v>4</v>
      </c>
      <c r="C16" s="14" t="s">
        <v>365</v>
      </c>
      <c r="D16" s="23" t="s">
        <v>348</v>
      </c>
      <c r="E16" s="23" t="s">
        <v>356</v>
      </c>
      <c r="F16" s="14" t="s">
        <v>350</v>
      </c>
      <c r="G16" s="14"/>
      <c r="H16" s="14" t="s">
        <v>351</v>
      </c>
    </row>
    <row r="17" spans="1:8" x14ac:dyDescent="0.3">
      <c r="A17" s="14" t="s">
        <v>346</v>
      </c>
      <c r="B17" s="14">
        <v>1</v>
      </c>
      <c r="C17" s="14" t="s">
        <v>347</v>
      </c>
      <c r="D17" s="23" t="s">
        <v>348</v>
      </c>
      <c r="E17" s="14" t="s">
        <v>371</v>
      </c>
      <c r="F17" s="14" t="s">
        <v>367</v>
      </c>
      <c r="G17" s="14"/>
      <c r="H17" s="14" t="s">
        <v>372</v>
      </c>
    </row>
    <row r="18" spans="1:8" x14ac:dyDescent="0.3">
      <c r="A18" s="14" t="s">
        <v>373</v>
      </c>
      <c r="B18" s="14">
        <v>1</v>
      </c>
      <c r="C18" s="14" t="s">
        <v>347</v>
      </c>
      <c r="D18" s="23" t="s">
        <v>348</v>
      </c>
      <c r="E18" s="23" t="s">
        <v>356</v>
      </c>
      <c r="F18" s="14" t="s">
        <v>350</v>
      </c>
      <c r="G18" s="14"/>
      <c r="H18" s="14" t="s">
        <v>372</v>
      </c>
    </row>
    <row r="19" spans="1:8" x14ac:dyDescent="0.3">
      <c r="A19" s="14" t="s">
        <v>361</v>
      </c>
      <c r="B19" s="14">
        <v>1</v>
      </c>
      <c r="C19" s="14" t="s">
        <v>347</v>
      </c>
      <c r="D19" s="23" t="s">
        <v>348</v>
      </c>
      <c r="E19" s="23" t="s">
        <v>356</v>
      </c>
      <c r="F19" s="14" t="s">
        <v>350</v>
      </c>
      <c r="G19" s="14"/>
      <c r="H19" s="14" t="s">
        <v>372</v>
      </c>
    </row>
    <row r="20" spans="1:8" ht="26.4" x14ac:dyDescent="0.3">
      <c r="A20" s="14" t="s">
        <v>346</v>
      </c>
      <c r="B20" s="14">
        <v>1</v>
      </c>
      <c r="C20" s="14" t="s">
        <v>365</v>
      </c>
      <c r="D20" s="23" t="s">
        <v>348</v>
      </c>
      <c r="E20" s="14" t="s">
        <v>366</v>
      </c>
      <c r="F20" s="14" t="s">
        <v>350</v>
      </c>
      <c r="G20" s="14" t="s">
        <v>374</v>
      </c>
      <c r="H20" s="14" t="s">
        <v>372</v>
      </c>
    </row>
    <row r="21" spans="1:8" x14ac:dyDescent="0.3">
      <c r="A21" s="14" t="s">
        <v>375</v>
      </c>
      <c r="B21" s="14">
        <v>1</v>
      </c>
      <c r="C21" s="14" t="s">
        <v>347</v>
      </c>
      <c r="D21" s="23" t="s">
        <v>348</v>
      </c>
      <c r="E21" s="14" t="s">
        <v>366</v>
      </c>
      <c r="F21" s="14" t="s">
        <v>367</v>
      </c>
      <c r="G21" s="14"/>
      <c r="H21" s="14" t="s">
        <v>372</v>
      </c>
    </row>
    <row r="22" spans="1:8" x14ac:dyDescent="0.3">
      <c r="A22" s="14" t="s">
        <v>346</v>
      </c>
      <c r="B22" s="14">
        <v>0</v>
      </c>
      <c r="C22" s="14" t="s">
        <v>347</v>
      </c>
      <c r="D22" s="23" t="s">
        <v>348</v>
      </c>
      <c r="E22" s="14" t="s">
        <v>366</v>
      </c>
      <c r="F22" s="14" t="s">
        <v>367</v>
      </c>
      <c r="G22" s="14"/>
      <c r="H22" s="14" t="s">
        <v>372</v>
      </c>
    </row>
    <row r="23" spans="1:8" x14ac:dyDescent="0.3">
      <c r="A23" s="14" t="s">
        <v>376</v>
      </c>
      <c r="B23" s="14">
        <v>0</v>
      </c>
      <c r="C23" s="14" t="s">
        <v>347</v>
      </c>
      <c r="D23" s="23" t="s">
        <v>348</v>
      </c>
      <c r="E23" s="23" t="s">
        <v>349</v>
      </c>
      <c r="F23" s="14" t="s">
        <v>350</v>
      </c>
      <c r="G23" s="14"/>
      <c r="H23" s="14" t="s">
        <v>372</v>
      </c>
    </row>
    <row r="24" spans="1:8" x14ac:dyDescent="0.3">
      <c r="A24" s="14" t="s">
        <v>377</v>
      </c>
      <c r="B24" s="14">
        <v>0</v>
      </c>
      <c r="C24" s="14" t="s">
        <v>347</v>
      </c>
      <c r="D24" s="23" t="s">
        <v>348</v>
      </c>
      <c r="E24" s="23" t="s">
        <v>349</v>
      </c>
      <c r="F24" s="14" t="s">
        <v>350</v>
      </c>
      <c r="G24" s="14"/>
      <c r="H24" s="14" t="s">
        <v>372</v>
      </c>
    </row>
    <row r="25" spans="1:8" x14ac:dyDescent="0.3">
      <c r="A25" s="14" t="s">
        <v>378</v>
      </c>
      <c r="B25" s="14">
        <v>0</v>
      </c>
      <c r="C25" s="14" t="s">
        <v>347</v>
      </c>
      <c r="D25" s="23" t="s">
        <v>348</v>
      </c>
      <c r="E25" s="23" t="s">
        <v>349</v>
      </c>
      <c r="F25" s="14" t="s">
        <v>350</v>
      </c>
      <c r="G25" s="14"/>
      <c r="H25" s="14" t="s">
        <v>372</v>
      </c>
    </row>
    <row r="26" spans="1:8" x14ac:dyDescent="0.3">
      <c r="A26" s="14" t="s">
        <v>379</v>
      </c>
      <c r="B26" s="14">
        <v>0</v>
      </c>
      <c r="C26" s="14" t="s">
        <v>347</v>
      </c>
      <c r="D26" s="23" t="s">
        <v>348</v>
      </c>
      <c r="E26" s="23" t="s">
        <v>349</v>
      </c>
      <c r="F26" s="14" t="s">
        <v>350</v>
      </c>
      <c r="G26" s="14"/>
      <c r="H26" s="14" t="s">
        <v>372</v>
      </c>
    </row>
    <row r="27" spans="1:8" x14ac:dyDescent="0.3">
      <c r="A27" s="14" t="s">
        <v>380</v>
      </c>
      <c r="B27" s="14">
        <v>0</v>
      </c>
      <c r="C27" s="14" t="s">
        <v>347</v>
      </c>
      <c r="D27" s="23" t="s">
        <v>348</v>
      </c>
      <c r="E27" s="23" t="s">
        <v>349</v>
      </c>
      <c r="F27" s="14" t="s">
        <v>350</v>
      </c>
      <c r="G27" s="14"/>
      <c r="H27" s="14" t="s">
        <v>372</v>
      </c>
    </row>
    <row r="28" spans="1:8" x14ac:dyDescent="0.3">
      <c r="A28" s="14" t="s">
        <v>381</v>
      </c>
      <c r="B28" s="14">
        <v>0</v>
      </c>
      <c r="C28" s="14" t="s">
        <v>347</v>
      </c>
      <c r="D28" s="23" t="s">
        <v>348</v>
      </c>
      <c r="E28" s="23" t="s">
        <v>349</v>
      </c>
      <c r="F28" s="14" t="s">
        <v>350</v>
      </c>
      <c r="G28" s="14"/>
      <c r="H28" s="14" t="s">
        <v>372</v>
      </c>
    </row>
    <row r="29" spans="1:8" x14ac:dyDescent="0.3">
      <c r="A29" s="14" t="s">
        <v>382</v>
      </c>
      <c r="B29" s="14">
        <v>0</v>
      </c>
      <c r="C29" s="14" t="s">
        <v>347</v>
      </c>
      <c r="D29" s="23" t="s">
        <v>348</v>
      </c>
      <c r="E29" s="23" t="s">
        <v>349</v>
      </c>
      <c r="F29" s="14" t="s">
        <v>350</v>
      </c>
      <c r="G29" s="14"/>
      <c r="H29" s="14" t="s">
        <v>372</v>
      </c>
    </row>
    <row r="30" spans="1:8" x14ac:dyDescent="0.3">
      <c r="A30" s="14" t="s">
        <v>383</v>
      </c>
      <c r="B30" s="14">
        <v>0</v>
      </c>
      <c r="C30" s="14" t="s">
        <v>347</v>
      </c>
      <c r="D30" s="23" t="s">
        <v>348</v>
      </c>
      <c r="E30" s="23" t="s">
        <v>349</v>
      </c>
      <c r="F30" s="14" t="s">
        <v>350</v>
      </c>
      <c r="G30" s="14"/>
      <c r="H30" s="14" t="s">
        <v>372</v>
      </c>
    </row>
    <row r="31" spans="1:8" x14ac:dyDescent="0.3">
      <c r="A31" s="14" t="s">
        <v>384</v>
      </c>
      <c r="B31" s="14">
        <v>0</v>
      </c>
      <c r="C31" s="14" t="s">
        <v>347</v>
      </c>
      <c r="D31" s="23" t="s">
        <v>348</v>
      </c>
      <c r="E31" s="23" t="s">
        <v>349</v>
      </c>
      <c r="F31" s="14" t="s">
        <v>350</v>
      </c>
      <c r="G31" s="14"/>
      <c r="H31" s="14" t="s">
        <v>372</v>
      </c>
    </row>
    <row r="32" spans="1:8" x14ac:dyDescent="0.3">
      <c r="A32" s="14" t="s">
        <v>385</v>
      </c>
      <c r="B32" s="14">
        <v>0</v>
      </c>
      <c r="C32" s="14" t="s">
        <v>347</v>
      </c>
      <c r="D32" s="23" t="s">
        <v>348</v>
      </c>
      <c r="E32" s="23" t="s">
        <v>349</v>
      </c>
      <c r="F32" s="14" t="s">
        <v>350</v>
      </c>
      <c r="G32" s="14"/>
      <c r="H32" s="14" t="s">
        <v>372</v>
      </c>
    </row>
    <row r="33" spans="1:8" x14ac:dyDescent="0.3">
      <c r="A33" s="14" t="s">
        <v>376</v>
      </c>
      <c r="B33" s="14">
        <v>0</v>
      </c>
      <c r="C33" s="14" t="s">
        <v>347</v>
      </c>
      <c r="D33" s="23" t="s">
        <v>348</v>
      </c>
      <c r="E33" s="14" t="s">
        <v>371</v>
      </c>
      <c r="F33" s="14" t="s">
        <v>367</v>
      </c>
      <c r="G33" s="14"/>
      <c r="H33" s="14" t="s">
        <v>372</v>
      </c>
    </row>
    <row r="34" spans="1:8" x14ac:dyDescent="0.3">
      <c r="A34" s="14" t="s">
        <v>386</v>
      </c>
      <c r="B34" s="14">
        <v>0</v>
      </c>
      <c r="C34" s="14" t="s">
        <v>347</v>
      </c>
      <c r="D34" s="23" t="s">
        <v>348</v>
      </c>
      <c r="E34" s="23" t="s">
        <v>356</v>
      </c>
      <c r="F34" s="14" t="s">
        <v>367</v>
      </c>
      <c r="G34" s="14"/>
      <c r="H34" s="14" t="s">
        <v>372</v>
      </c>
    </row>
    <row r="35" spans="1:8" x14ac:dyDescent="0.3">
      <c r="A35" s="14" t="s">
        <v>364</v>
      </c>
      <c r="B35" s="14">
        <v>0</v>
      </c>
      <c r="C35" s="14" t="s">
        <v>347</v>
      </c>
      <c r="D35" s="23" t="s">
        <v>348</v>
      </c>
      <c r="E35" s="23" t="s">
        <v>356</v>
      </c>
      <c r="F35" s="14" t="s">
        <v>367</v>
      </c>
      <c r="G35" s="14"/>
      <c r="H35" s="14" t="s">
        <v>372</v>
      </c>
    </row>
    <row r="36" spans="1:8" x14ac:dyDescent="0.3">
      <c r="A36" s="14" t="s">
        <v>346</v>
      </c>
      <c r="B36" s="14">
        <v>0</v>
      </c>
      <c r="C36" s="14" t="s">
        <v>347</v>
      </c>
      <c r="D36" s="23" t="s">
        <v>348</v>
      </c>
      <c r="E36" s="14" t="s">
        <v>366</v>
      </c>
      <c r="F36" s="14" t="s">
        <v>367</v>
      </c>
      <c r="G36" s="14"/>
      <c r="H36" s="14" t="s">
        <v>372</v>
      </c>
    </row>
    <row r="38" spans="1:8" x14ac:dyDescent="0.3">
      <c r="A38" s="4" t="s">
        <v>387</v>
      </c>
    </row>
    <row r="39" spans="1:8" x14ac:dyDescent="0.3">
      <c r="A39" s="15" t="s">
        <v>388</v>
      </c>
      <c r="B39" s="4">
        <f>COUNTA(A2:A36)</f>
        <v>35</v>
      </c>
    </row>
    <row r="40" spans="1:8" x14ac:dyDescent="0.3">
      <c r="A40" s="15" t="s">
        <v>389</v>
      </c>
      <c r="B40" s="4">
        <f>COUNTIF(D2:D36,"Disabled")</f>
        <v>34</v>
      </c>
    </row>
    <row r="41" spans="1:8" x14ac:dyDescent="0.3">
      <c r="A41" s="15" t="s">
        <v>390</v>
      </c>
      <c r="B41" s="4">
        <f>COUNTIF(E2:E36,"No record")</f>
        <v>21</v>
      </c>
    </row>
    <row r="42" spans="1:8" x14ac:dyDescent="0.3">
      <c r="A42" s="15" t="s">
        <v>391</v>
      </c>
      <c r="B42" s="4">
        <f>COUNTIF(E2:E36,"p=none")</f>
        <v>7</v>
      </c>
    </row>
    <row r="43" spans="1:8" x14ac:dyDescent="0.3">
      <c r="A43" s="15" t="s">
        <v>392</v>
      </c>
      <c r="B43" s="4">
        <f>COUNTIF(E2:E36,"p=quarantine")+COUNTIF(E2:E36,"p=reject")</f>
        <v>7</v>
      </c>
    </row>
    <row r="44" spans="1:8" x14ac:dyDescent="0.3">
      <c r="A44" s="15" t="s">
        <v>393</v>
      </c>
      <c r="B44" s="4">
        <f>COUNTIF(C2:C36,"None")</f>
        <v>1</v>
      </c>
    </row>
    <row r="46" spans="1:8" x14ac:dyDescent="0.3">
      <c r="A46" s="22" t="s">
        <v>394</v>
      </c>
    </row>
  </sheetData>
  <autoFilter ref="A1:H36" xr:uid="{00000000-0009-0000-0000-000003000000}"/>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17"/>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8.6640625" defaultRowHeight="14.4" x14ac:dyDescent="0.3"/>
  <cols>
    <col min="1" max="1" width="7" customWidth="1"/>
    <col min="2" max="2" width="70" customWidth="1"/>
    <col min="3" max="3" width="12" customWidth="1"/>
    <col min="4" max="4" width="10" customWidth="1"/>
    <col min="5" max="5" width="12" customWidth="1"/>
    <col min="6" max="7" width="10" customWidth="1"/>
    <col min="8" max="8" width="12" customWidth="1"/>
    <col min="9" max="9" width="24" customWidth="1"/>
    <col min="10" max="10" width="12" customWidth="1"/>
    <col min="11" max="11" width="16" customWidth="1"/>
  </cols>
  <sheetData>
    <row r="1" spans="1:11" ht="30" customHeight="1" x14ac:dyDescent="0.3">
      <c r="A1" s="5" t="s">
        <v>395</v>
      </c>
      <c r="B1" s="5" t="s">
        <v>396</v>
      </c>
      <c r="C1" s="5" t="s">
        <v>397</v>
      </c>
      <c r="D1" s="5" t="s">
        <v>398</v>
      </c>
      <c r="E1" s="5" t="s">
        <v>75</v>
      </c>
      <c r="F1" s="5" t="s">
        <v>399</v>
      </c>
      <c r="G1" s="5" t="s">
        <v>400</v>
      </c>
      <c r="H1" s="5" t="s">
        <v>401</v>
      </c>
      <c r="I1" s="5" t="s">
        <v>402</v>
      </c>
      <c r="J1" s="5" t="s">
        <v>403</v>
      </c>
      <c r="K1" s="5" t="s">
        <v>404</v>
      </c>
    </row>
    <row r="2" spans="1:11" x14ac:dyDescent="0.3">
      <c r="A2" s="14">
        <v>1</v>
      </c>
      <c r="B2" s="14" t="s">
        <v>405</v>
      </c>
      <c r="C2" s="14" t="s">
        <v>406</v>
      </c>
      <c r="D2" s="14" t="s">
        <v>407</v>
      </c>
      <c r="E2" s="14" t="s">
        <v>408</v>
      </c>
      <c r="F2" s="14" t="s">
        <v>350</v>
      </c>
      <c r="G2" s="14" t="s">
        <v>367</v>
      </c>
      <c r="H2" s="14" t="s">
        <v>409</v>
      </c>
      <c r="I2" s="14" t="s">
        <v>410</v>
      </c>
      <c r="J2" s="14" t="s">
        <v>411</v>
      </c>
      <c r="K2" s="14" t="s">
        <v>183</v>
      </c>
    </row>
    <row r="3" spans="1:11" x14ac:dyDescent="0.3">
      <c r="A3" s="14">
        <v>2</v>
      </c>
      <c r="B3" s="14" t="s">
        <v>412</v>
      </c>
      <c r="C3" s="14" t="s">
        <v>406</v>
      </c>
      <c r="D3" s="14" t="s">
        <v>407</v>
      </c>
      <c r="E3" s="14" t="s">
        <v>408</v>
      </c>
      <c r="F3" s="14" t="s">
        <v>350</v>
      </c>
      <c r="G3" s="14" t="s">
        <v>367</v>
      </c>
      <c r="H3" s="14" t="s">
        <v>409</v>
      </c>
      <c r="I3" s="14" t="s">
        <v>410</v>
      </c>
      <c r="J3" s="14" t="s">
        <v>411</v>
      </c>
      <c r="K3" s="14" t="s">
        <v>119</v>
      </c>
    </row>
    <row r="4" spans="1:11" x14ac:dyDescent="0.3">
      <c r="A4" s="14">
        <v>3</v>
      </c>
      <c r="B4" s="14" t="s">
        <v>413</v>
      </c>
      <c r="C4" s="14" t="s">
        <v>406</v>
      </c>
      <c r="D4" s="14" t="s">
        <v>407</v>
      </c>
      <c r="E4" s="14" t="s">
        <v>408</v>
      </c>
      <c r="F4" s="14" t="s">
        <v>350</v>
      </c>
      <c r="G4" s="14" t="s">
        <v>367</v>
      </c>
      <c r="H4" s="14" t="s">
        <v>409</v>
      </c>
      <c r="I4" s="14" t="s">
        <v>410</v>
      </c>
      <c r="J4" s="14" t="s">
        <v>411</v>
      </c>
      <c r="K4" s="14" t="s">
        <v>119</v>
      </c>
    </row>
    <row r="5" spans="1:11" x14ac:dyDescent="0.3">
      <c r="A5" s="14">
        <v>4</v>
      </c>
      <c r="B5" s="14" t="s">
        <v>414</v>
      </c>
      <c r="C5" s="14" t="s">
        <v>406</v>
      </c>
      <c r="D5" s="14" t="s">
        <v>407</v>
      </c>
      <c r="E5" s="14" t="s">
        <v>408</v>
      </c>
      <c r="F5" s="14" t="s">
        <v>350</v>
      </c>
      <c r="G5" s="14" t="s">
        <v>367</v>
      </c>
      <c r="H5" s="14" t="s">
        <v>409</v>
      </c>
      <c r="I5" s="14" t="s">
        <v>410</v>
      </c>
      <c r="J5" s="14" t="s">
        <v>411</v>
      </c>
      <c r="K5" s="14" t="s">
        <v>119</v>
      </c>
    </row>
    <row r="6" spans="1:11" x14ac:dyDescent="0.3">
      <c r="A6" s="14">
        <v>5</v>
      </c>
      <c r="B6" s="14" t="s">
        <v>415</v>
      </c>
      <c r="C6" s="14" t="s">
        <v>406</v>
      </c>
      <c r="D6" s="14" t="s">
        <v>407</v>
      </c>
      <c r="E6" s="14" t="s">
        <v>408</v>
      </c>
      <c r="F6" s="14" t="s">
        <v>350</v>
      </c>
      <c r="G6" s="14" t="s">
        <v>367</v>
      </c>
      <c r="H6" s="14" t="s">
        <v>409</v>
      </c>
      <c r="I6" s="14" t="s">
        <v>410</v>
      </c>
      <c r="J6" s="14" t="s">
        <v>411</v>
      </c>
      <c r="K6" s="14" t="s">
        <v>119</v>
      </c>
    </row>
    <row r="7" spans="1:11" x14ac:dyDescent="0.3">
      <c r="A7" s="14">
        <v>6</v>
      </c>
      <c r="B7" s="14" t="s">
        <v>416</v>
      </c>
      <c r="C7" s="14" t="s">
        <v>406</v>
      </c>
      <c r="D7" s="14" t="s">
        <v>407</v>
      </c>
      <c r="E7" s="14" t="s">
        <v>408</v>
      </c>
      <c r="F7" s="14" t="s">
        <v>350</v>
      </c>
      <c r="G7" s="14" t="s">
        <v>367</v>
      </c>
      <c r="H7" s="14" t="s">
        <v>409</v>
      </c>
      <c r="I7" s="14" t="s">
        <v>410</v>
      </c>
      <c r="J7" s="14" t="s">
        <v>411</v>
      </c>
      <c r="K7" s="14" t="s">
        <v>119</v>
      </c>
    </row>
    <row r="8" spans="1:11" x14ac:dyDescent="0.3">
      <c r="A8" s="14">
        <v>7</v>
      </c>
      <c r="B8" s="14" t="s">
        <v>417</v>
      </c>
      <c r="C8" s="14" t="s">
        <v>406</v>
      </c>
      <c r="D8" s="14" t="s">
        <v>407</v>
      </c>
      <c r="E8" s="14" t="s">
        <v>408</v>
      </c>
      <c r="F8" s="14" t="s">
        <v>350</v>
      </c>
      <c r="G8" s="14" t="s">
        <v>367</v>
      </c>
      <c r="H8" s="14" t="s">
        <v>409</v>
      </c>
      <c r="I8" s="14" t="s">
        <v>410</v>
      </c>
      <c r="J8" s="14" t="s">
        <v>411</v>
      </c>
      <c r="K8" s="14" t="s">
        <v>119</v>
      </c>
    </row>
    <row r="9" spans="1:11" x14ac:dyDescent="0.3">
      <c r="A9" s="14">
        <v>8</v>
      </c>
      <c r="B9" s="14" t="s">
        <v>418</v>
      </c>
      <c r="C9" s="14" t="s">
        <v>406</v>
      </c>
      <c r="D9" s="14" t="s">
        <v>407</v>
      </c>
      <c r="E9" s="14" t="s">
        <v>408</v>
      </c>
      <c r="F9" s="14" t="s">
        <v>350</v>
      </c>
      <c r="G9" s="14" t="s">
        <v>367</v>
      </c>
      <c r="H9" s="14" t="s">
        <v>409</v>
      </c>
      <c r="I9" s="14" t="s">
        <v>410</v>
      </c>
      <c r="J9" s="14" t="s">
        <v>411</v>
      </c>
      <c r="K9" s="14" t="s">
        <v>119</v>
      </c>
    </row>
    <row r="10" spans="1:11" ht="26.4" x14ac:dyDescent="0.3">
      <c r="A10" s="14">
        <v>9</v>
      </c>
      <c r="B10" s="14" t="s">
        <v>419</v>
      </c>
      <c r="C10" s="14" t="s">
        <v>406</v>
      </c>
      <c r="D10" s="14" t="s">
        <v>407</v>
      </c>
      <c r="E10" s="14" t="s">
        <v>408</v>
      </c>
      <c r="F10" s="14" t="s">
        <v>350</v>
      </c>
      <c r="G10" s="14" t="s">
        <v>367</v>
      </c>
      <c r="H10" s="14" t="s">
        <v>409</v>
      </c>
      <c r="I10" s="14" t="s">
        <v>410</v>
      </c>
      <c r="J10" s="14" t="s">
        <v>411</v>
      </c>
      <c r="K10" s="14" t="s">
        <v>119</v>
      </c>
    </row>
    <row r="11" spans="1:11" x14ac:dyDescent="0.3">
      <c r="A11" s="14">
        <v>10</v>
      </c>
      <c r="B11" s="14" t="s">
        <v>420</v>
      </c>
      <c r="C11" s="14" t="s">
        <v>406</v>
      </c>
      <c r="D11" s="14" t="s">
        <v>407</v>
      </c>
      <c r="E11" s="14" t="s">
        <v>408</v>
      </c>
      <c r="F11" s="14" t="s">
        <v>350</v>
      </c>
      <c r="G11" s="14" t="s">
        <v>367</v>
      </c>
      <c r="H11" s="14" t="s">
        <v>409</v>
      </c>
      <c r="I11" s="14" t="s">
        <v>410</v>
      </c>
      <c r="J11" s="14" t="s">
        <v>411</v>
      </c>
      <c r="K11" s="14" t="s">
        <v>119</v>
      </c>
    </row>
    <row r="12" spans="1:11" ht="26.4" x14ac:dyDescent="0.3">
      <c r="A12" s="14">
        <v>11</v>
      </c>
      <c r="B12" s="14" t="s">
        <v>421</v>
      </c>
      <c r="C12" s="14" t="s">
        <v>406</v>
      </c>
      <c r="D12" s="14" t="s">
        <v>407</v>
      </c>
      <c r="E12" s="14" t="s">
        <v>408</v>
      </c>
      <c r="F12" s="14" t="s">
        <v>350</v>
      </c>
      <c r="G12" s="14" t="s">
        <v>367</v>
      </c>
      <c r="H12" s="14" t="s">
        <v>409</v>
      </c>
      <c r="I12" s="14" t="s">
        <v>410</v>
      </c>
      <c r="J12" s="14" t="s">
        <v>411</v>
      </c>
      <c r="K12" s="14" t="s">
        <v>119</v>
      </c>
    </row>
    <row r="13" spans="1:11" x14ac:dyDescent="0.3">
      <c r="A13" s="14">
        <v>12</v>
      </c>
      <c r="B13" s="14" t="s">
        <v>422</v>
      </c>
      <c r="C13" s="14" t="s">
        <v>406</v>
      </c>
      <c r="D13" s="14" t="s">
        <v>407</v>
      </c>
      <c r="E13" s="14" t="s">
        <v>408</v>
      </c>
      <c r="F13" s="14" t="s">
        <v>350</v>
      </c>
      <c r="G13" s="14" t="s">
        <v>367</v>
      </c>
      <c r="H13" s="14" t="s">
        <v>409</v>
      </c>
      <c r="I13" s="14" t="s">
        <v>410</v>
      </c>
      <c r="J13" s="14" t="s">
        <v>411</v>
      </c>
      <c r="K13" s="14" t="s">
        <v>119</v>
      </c>
    </row>
    <row r="14" spans="1:11" x14ac:dyDescent="0.3">
      <c r="A14" s="14">
        <v>13</v>
      </c>
      <c r="B14" s="14" t="s">
        <v>423</v>
      </c>
      <c r="C14" s="14" t="s">
        <v>406</v>
      </c>
      <c r="D14" s="14" t="s">
        <v>407</v>
      </c>
      <c r="E14" s="14" t="s">
        <v>408</v>
      </c>
      <c r="F14" s="14" t="s">
        <v>350</v>
      </c>
      <c r="G14" s="14" t="s">
        <v>367</v>
      </c>
      <c r="H14" s="14" t="s">
        <v>409</v>
      </c>
      <c r="I14" s="14" t="s">
        <v>410</v>
      </c>
      <c r="J14" s="14" t="s">
        <v>411</v>
      </c>
      <c r="K14" s="14" t="s">
        <v>119</v>
      </c>
    </row>
    <row r="15" spans="1:11" x14ac:dyDescent="0.3">
      <c r="A15" s="14">
        <v>14</v>
      </c>
      <c r="B15" s="14" t="s">
        <v>424</v>
      </c>
      <c r="C15" s="14" t="s">
        <v>406</v>
      </c>
      <c r="D15" s="14" t="s">
        <v>407</v>
      </c>
      <c r="E15" s="14" t="s">
        <v>408</v>
      </c>
      <c r="F15" s="14" t="s">
        <v>350</v>
      </c>
      <c r="G15" s="14" t="s">
        <v>367</v>
      </c>
      <c r="H15" s="14" t="s">
        <v>409</v>
      </c>
      <c r="I15" s="14" t="s">
        <v>410</v>
      </c>
      <c r="J15" s="14" t="s">
        <v>411</v>
      </c>
      <c r="K15" s="14" t="s">
        <v>119</v>
      </c>
    </row>
    <row r="16" spans="1:11" x14ac:dyDescent="0.3">
      <c r="A16" s="14">
        <v>15</v>
      </c>
      <c r="B16" s="14" t="s">
        <v>425</v>
      </c>
      <c r="C16" s="14" t="s">
        <v>406</v>
      </c>
      <c r="D16" s="14" t="s">
        <v>407</v>
      </c>
      <c r="E16" s="14" t="s">
        <v>408</v>
      </c>
      <c r="F16" s="14" t="s">
        <v>350</v>
      </c>
      <c r="G16" s="14" t="s">
        <v>367</v>
      </c>
      <c r="H16" s="14" t="s">
        <v>409</v>
      </c>
      <c r="I16" s="14" t="s">
        <v>410</v>
      </c>
      <c r="J16" s="14" t="s">
        <v>411</v>
      </c>
      <c r="K16" s="14" t="s">
        <v>119</v>
      </c>
    </row>
    <row r="17" spans="1:11" x14ac:dyDescent="0.3">
      <c r="A17" s="14">
        <v>16</v>
      </c>
      <c r="B17" s="14" t="s">
        <v>426</v>
      </c>
      <c r="C17" s="14" t="s">
        <v>406</v>
      </c>
      <c r="D17" s="14" t="s">
        <v>407</v>
      </c>
      <c r="E17" s="14" t="s">
        <v>408</v>
      </c>
      <c r="F17" s="14" t="s">
        <v>350</v>
      </c>
      <c r="G17" s="14" t="s">
        <v>367</v>
      </c>
      <c r="H17" s="14" t="s">
        <v>409</v>
      </c>
      <c r="I17" s="14" t="s">
        <v>410</v>
      </c>
      <c r="J17" s="14" t="s">
        <v>411</v>
      </c>
      <c r="K17" s="14" t="s">
        <v>119</v>
      </c>
    </row>
    <row r="18" spans="1:11" x14ac:dyDescent="0.3">
      <c r="A18" s="14">
        <v>17</v>
      </c>
      <c r="B18" s="14" t="s">
        <v>427</v>
      </c>
      <c r="C18" s="14" t="s">
        <v>406</v>
      </c>
      <c r="D18" s="14" t="s">
        <v>407</v>
      </c>
      <c r="E18" s="14" t="s">
        <v>408</v>
      </c>
      <c r="F18" s="14" t="s">
        <v>350</v>
      </c>
      <c r="G18" s="14" t="s">
        <v>367</v>
      </c>
      <c r="H18" s="14" t="s">
        <v>409</v>
      </c>
      <c r="I18" s="14" t="s">
        <v>410</v>
      </c>
      <c r="J18" s="14" t="s">
        <v>411</v>
      </c>
      <c r="K18" s="14" t="s">
        <v>119</v>
      </c>
    </row>
    <row r="19" spans="1:11" x14ac:dyDescent="0.3">
      <c r="A19" s="14">
        <v>18</v>
      </c>
      <c r="B19" s="14" t="s">
        <v>428</v>
      </c>
      <c r="C19" s="14" t="s">
        <v>406</v>
      </c>
      <c r="D19" s="14" t="s">
        <v>407</v>
      </c>
      <c r="E19" s="14" t="s">
        <v>408</v>
      </c>
      <c r="F19" s="14" t="s">
        <v>350</v>
      </c>
      <c r="G19" s="14" t="s">
        <v>367</v>
      </c>
      <c r="H19" s="14" t="s">
        <v>409</v>
      </c>
      <c r="I19" s="14" t="s">
        <v>410</v>
      </c>
      <c r="J19" s="14" t="s">
        <v>411</v>
      </c>
      <c r="K19" s="14" t="s">
        <v>119</v>
      </c>
    </row>
    <row r="20" spans="1:11" x14ac:dyDescent="0.3">
      <c r="A20" s="14">
        <v>19</v>
      </c>
      <c r="B20" s="14" t="s">
        <v>429</v>
      </c>
      <c r="C20" s="14" t="s">
        <v>406</v>
      </c>
      <c r="D20" s="14" t="s">
        <v>407</v>
      </c>
      <c r="E20" s="14" t="s">
        <v>408</v>
      </c>
      <c r="F20" s="14" t="s">
        <v>350</v>
      </c>
      <c r="G20" s="14" t="s">
        <v>367</v>
      </c>
      <c r="H20" s="14" t="s">
        <v>409</v>
      </c>
      <c r="I20" s="14" t="s">
        <v>410</v>
      </c>
      <c r="J20" s="14" t="s">
        <v>411</v>
      </c>
      <c r="K20" s="14" t="s">
        <v>119</v>
      </c>
    </row>
    <row r="21" spans="1:11" x14ac:dyDescent="0.3">
      <c r="A21" s="14">
        <v>20</v>
      </c>
      <c r="B21" s="14" t="s">
        <v>430</v>
      </c>
      <c r="C21" s="14" t="s">
        <v>431</v>
      </c>
      <c r="D21" s="14" t="s">
        <v>432</v>
      </c>
      <c r="E21" s="14" t="s">
        <v>408</v>
      </c>
      <c r="F21" s="14" t="s">
        <v>350</v>
      </c>
      <c r="G21" s="14" t="s">
        <v>367</v>
      </c>
      <c r="H21" s="14" t="s">
        <v>409</v>
      </c>
      <c r="I21" s="14" t="s">
        <v>410</v>
      </c>
      <c r="J21" s="14" t="s">
        <v>411</v>
      </c>
      <c r="K21" s="14" t="s">
        <v>190</v>
      </c>
    </row>
    <row r="22" spans="1:11" x14ac:dyDescent="0.3">
      <c r="A22" s="14">
        <v>21</v>
      </c>
      <c r="B22" s="14" t="s">
        <v>433</v>
      </c>
      <c r="C22" s="14" t="s">
        <v>431</v>
      </c>
      <c r="D22" s="14" t="s">
        <v>432</v>
      </c>
      <c r="E22" s="14" t="s">
        <v>408</v>
      </c>
      <c r="F22" s="14" t="s">
        <v>350</v>
      </c>
      <c r="G22" s="14" t="s">
        <v>367</v>
      </c>
      <c r="H22" s="14" t="s">
        <v>409</v>
      </c>
      <c r="I22" s="14" t="s">
        <v>410</v>
      </c>
      <c r="J22" s="14" t="s">
        <v>411</v>
      </c>
      <c r="K22" s="14"/>
    </row>
    <row r="23" spans="1:11" x14ac:dyDescent="0.3">
      <c r="A23" s="14">
        <v>22</v>
      </c>
      <c r="B23" s="14" t="s">
        <v>434</v>
      </c>
      <c r="C23" s="14" t="s">
        <v>431</v>
      </c>
      <c r="D23" s="14" t="s">
        <v>432</v>
      </c>
      <c r="E23" s="14" t="s">
        <v>408</v>
      </c>
      <c r="F23" s="14" t="s">
        <v>350</v>
      </c>
      <c r="G23" s="14" t="s">
        <v>367</v>
      </c>
      <c r="H23" s="14" t="s">
        <v>409</v>
      </c>
      <c r="I23" s="14" t="s">
        <v>410</v>
      </c>
      <c r="J23" s="14" t="s">
        <v>411</v>
      </c>
      <c r="K23" s="14"/>
    </row>
    <row r="24" spans="1:11" x14ac:dyDescent="0.3">
      <c r="A24" s="14">
        <v>23</v>
      </c>
      <c r="B24" s="14" t="s">
        <v>435</v>
      </c>
      <c r="C24" s="14" t="s">
        <v>431</v>
      </c>
      <c r="D24" s="14" t="s">
        <v>432</v>
      </c>
      <c r="E24" s="14" t="s">
        <v>408</v>
      </c>
      <c r="F24" s="14" t="s">
        <v>350</v>
      </c>
      <c r="G24" s="14" t="s">
        <v>367</v>
      </c>
      <c r="H24" s="14" t="s">
        <v>409</v>
      </c>
      <c r="I24" s="14" t="s">
        <v>410</v>
      </c>
      <c r="J24" s="14" t="s">
        <v>411</v>
      </c>
      <c r="K24" s="14"/>
    </row>
    <row r="25" spans="1:11" ht="26.4" x14ac:dyDescent="0.3">
      <c r="A25" s="14">
        <v>24</v>
      </c>
      <c r="B25" s="14" t="s">
        <v>436</v>
      </c>
      <c r="C25" s="14" t="s">
        <v>431</v>
      </c>
      <c r="D25" s="14" t="s">
        <v>432</v>
      </c>
      <c r="E25" s="14" t="s">
        <v>408</v>
      </c>
      <c r="F25" s="14" t="s">
        <v>350</v>
      </c>
      <c r="G25" s="14" t="s">
        <v>367</v>
      </c>
      <c r="H25" s="14" t="s">
        <v>409</v>
      </c>
      <c r="I25" s="14" t="s">
        <v>410</v>
      </c>
      <c r="J25" s="14" t="s">
        <v>411</v>
      </c>
      <c r="K25" s="14"/>
    </row>
    <row r="26" spans="1:11" ht="26.4" x14ac:dyDescent="0.3">
      <c r="A26" s="14">
        <v>25</v>
      </c>
      <c r="B26" s="14" t="s">
        <v>437</v>
      </c>
      <c r="C26" s="14" t="s">
        <v>431</v>
      </c>
      <c r="D26" s="14" t="s">
        <v>432</v>
      </c>
      <c r="E26" s="14" t="s">
        <v>408</v>
      </c>
      <c r="F26" s="14" t="s">
        <v>350</v>
      </c>
      <c r="G26" s="14" t="s">
        <v>367</v>
      </c>
      <c r="H26" s="14" t="s">
        <v>409</v>
      </c>
      <c r="I26" s="14" t="s">
        <v>410</v>
      </c>
      <c r="J26" s="14" t="s">
        <v>411</v>
      </c>
      <c r="K26" s="14" t="s">
        <v>275</v>
      </c>
    </row>
    <row r="27" spans="1:11" x14ac:dyDescent="0.3">
      <c r="A27" s="14">
        <v>26</v>
      </c>
      <c r="B27" s="14" t="s">
        <v>438</v>
      </c>
      <c r="C27" s="14" t="s">
        <v>431</v>
      </c>
      <c r="D27" s="14" t="s">
        <v>432</v>
      </c>
      <c r="E27" s="14" t="s">
        <v>408</v>
      </c>
      <c r="F27" s="14" t="s">
        <v>350</v>
      </c>
      <c r="G27" s="14" t="s">
        <v>367</v>
      </c>
      <c r="H27" s="14" t="s">
        <v>409</v>
      </c>
      <c r="I27" s="14" t="s">
        <v>410</v>
      </c>
      <c r="J27" s="14" t="s">
        <v>411</v>
      </c>
      <c r="K27" s="14"/>
    </row>
    <row r="28" spans="1:11" x14ac:dyDescent="0.3">
      <c r="A28" s="14">
        <v>27</v>
      </c>
      <c r="B28" s="14" t="s">
        <v>439</v>
      </c>
      <c r="C28" s="14" t="s">
        <v>431</v>
      </c>
      <c r="D28" s="14" t="s">
        <v>432</v>
      </c>
      <c r="E28" s="14" t="s">
        <v>408</v>
      </c>
      <c r="F28" s="14" t="s">
        <v>350</v>
      </c>
      <c r="G28" s="14" t="s">
        <v>367</v>
      </c>
      <c r="H28" s="14" t="s">
        <v>409</v>
      </c>
      <c r="I28" s="14" t="s">
        <v>410</v>
      </c>
      <c r="J28" s="14" t="s">
        <v>411</v>
      </c>
      <c r="K28" s="14"/>
    </row>
    <row r="29" spans="1:11" x14ac:dyDescent="0.3">
      <c r="A29" s="14">
        <v>28</v>
      </c>
      <c r="B29" s="14" t="s">
        <v>440</v>
      </c>
      <c r="C29" s="14" t="s">
        <v>431</v>
      </c>
      <c r="D29" s="14" t="s">
        <v>432</v>
      </c>
      <c r="E29" s="14" t="s">
        <v>408</v>
      </c>
      <c r="F29" s="14" t="s">
        <v>350</v>
      </c>
      <c r="G29" s="14" t="s">
        <v>367</v>
      </c>
      <c r="H29" s="14" t="s">
        <v>409</v>
      </c>
      <c r="I29" s="14" t="s">
        <v>410</v>
      </c>
      <c r="J29" s="14" t="s">
        <v>411</v>
      </c>
      <c r="K29" s="14"/>
    </row>
    <row r="30" spans="1:11" x14ac:dyDescent="0.3">
      <c r="A30" s="14">
        <v>29</v>
      </c>
      <c r="B30" s="14" t="s">
        <v>441</v>
      </c>
      <c r="C30" s="14" t="s">
        <v>431</v>
      </c>
      <c r="D30" s="14" t="s">
        <v>432</v>
      </c>
      <c r="E30" s="14" t="s">
        <v>408</v>
      </c>
      <c r="F30" s="14" t="s">
        <v>350</v>
      </c>
      <c r="G30" s="14" t="s">
        <v>367</v>
      </c>
      <c r="H30" s="14" t="s">
        <v>409</v>
      </c>
      <c r="I30" s="14" t="s">
        <v>410</v>
      </c>
      <c r="J30" s="14" t="s">
        <v>411</v>
      </c>
      <c r="K30" s="14"/>
    </row>
    <row r="31" spans="1:11" x14ac:dyDescent="0.3">
      <c r="A31" s="14">
        <v>30</v>
      </c>
      <c r="B31" s="14" t="s">
        <v>442</v>
      </c>
      <c r="C31" s="14" t="s">
        <v>431</v>
      </c>
      <c r="D31" s="14" t="s">
        <v>432</v>
      </c>
      <c r="E31" s="14" t="s">
        <v>408</v>
      </c>
      <c r="F31" s="14" t="s">
        <v>350</v>
      </c>
      <c r="G31" s="14" t="s">
        <v>367</v>
      </c>
      <c r="H31" s="14" t="s">
        <v>409</v>
      </c>
      <c r="I31" s="14" t="s">
        <v>410</v>
      </c>
      <c r="J31" s="14" t="s">
        <v>411</v>
      </c>
      <c r="K31" s="14"/>
    </row>
    <row r="32" spans="1:11" x14ac:dyDescent="0.3">
      <c r="A32" s="14">
        <v>31</v>
      </c>
      <c r="B32" s="14" t="s">
        <v>443</v>
      </c>
      <c r="C32" s="14" t="s">
        <v>431</v>
      </c>
      <c r="D32" s="14" t="s">
        <v>432</v>
      </c>
      <c r="E32" s="14" t="s">
        <v>408</v>
      </c>
      <c r="F32" s="14" t="s">
        <v>350</v>
      </c>
      <c r="G32" s="14" t="s">
        <v>367</v>
      </c>
      <c r="H32" s="14" t="s">
        <v>409</v>
      </c>
      <c r="I32" s="14" t="s">
        <v>410</v>
      </c>
      <c r="J32" s="14" t="s">
        <v>411</v>
      </c>
      <c r="K32" s="14"/>
    </row>
    <row r="33" spans="1:11" x14ac:dyDescent="0.3">
      <c r="A33" s="14">
        <v>32</v>
      </c>
      <c r="B33" s="14" t="s">
        <v>444</v>
      </c>
      <c r="C33" s="14" t="s">
        <v>431</v>
      </c>
      <c r="D33" s="14" t="s">
        <v>432</v>
      </c>
      <c r="E33" s="14" t="s">
        <v>408</v>
      </c>
      <c r="F33" s="14" t="s">
        <v>350</v>
      </c>
      <c r="G33" s="14" t="s">
        <v>367</v>
      </c>
      <c r="H33" s="14" t="s">
        <v>409</v>
      </c>
      <c r="I33" s="14" t="s">
        <v>410</v>
      </c>
      <c r="J33" s="14" t="s">
        <v>411</v>
      </c>
      <c r="K33" s="14" t="s">
        <v>275</v>
      </c>
    </row>
    <row r="34" spans="1:11" ht="26.4" x14ac:dyDescent="0.3">
      <c r="A34" s="14">
        <v>33</v>
      </c>
      <c r="B34" s="14" t="s">
        <v>445</v>
      </c>
      <c r="C34" s="14" t="s">
        <v>431</v>
      </c>
      <c r="D34" s="14" t="s">
        <v>432</v>
      </c>
      <c r="E34" s="14" t="s">
        <v>408</v>
      </c>
      <c r="F34" s="14" t="s">
        <v>350</v>
      </c>
      <c r="G34" s="14" t="s">
        <v>367</v>
      </c>
      <c r="H34" s="14" t="s">
        <v>409</v>
      </c>
      <c r="I34" s="14" t="s">
        <v>410</v>
      </c>
      <c r="J34" s="14" t="s">
        <v>411</v>
      </c>
      <c r="K34" s="14" t="s">
        <v>119</v>
      </c>
    </row>
    <row r="35" spans="1:11" x14ac:dyDescent="0.3">
      <c r="A35" s="14">
        <v>34</v>
      </c>
      <c r="B35" s="14" t="s">
        <v>446</v>
      </c>
      <c r="C35" s="14" t="s">
        <v>431</v>
      </c>
      <c r="D35" s="14" t="s">
        <v>447</v>
      </c>
      <c r="E35" s="14" t="s">
        <v>408</v>
      </c>
      <c r="F35" s="14" t="s">
        <v>350</v>
      </c>
      <c r="G35" s="14" t="s">
        <v>367</v>
      </c>
      <c r="H35" s="14" t="s">
        <v>409</v>
      </c>
      <c r="I35" s="14" t="s">
        <v>410</v>
      </c>
      <c r="J35" s="14" t="s">
        <v>411</v>
      </c>
      <c r="K35" s="14" t="s">
        <v>183</v>
      </c>
    </row>
    <row r="36" spans="1:11" x14ac:dyDescent="0.3">
      <c r="A36" s="14">
        <v>35</v>
      </c>
      <c r="B36" s="14" t="s">
        <v>448</v>
      </c>
      <c r="C36" s="14" t="s">
        <v>431</v>
      </c>
      <c r="D36" s="14" t="s">
        <v>449</v>
      </c>
      <c r="E36" s="14" t="s">
        <v>408</v>
      </c>
      <c r="F36" s="23" t="s">
        <v>367</v>
      </c>
      <c r="G36" s="14" t="s">
        <v>367</v>
      </c>
      <c r="H36" s="14" t="s">
        <v>409</v>
      </c>
      <c r="I36" s="14" t="s">
        <v>410</v>
      </c>
      <c r="J36" s="14" t="s">
        <v>411</v>
      </c>
      <c r="K36" s="14"/>
    </row>
    <row r="37" spans="1:11" x14ac:dyDescent="0.3">
      <c r="A37" s="14">
        <v>36</v>
      </c>
      <c r="B37" s="14" t="s">
        <v>450</v>
      </c>
      <c r="C37" s="14" t="s">
        <v>431</v>
      </c>
      <c r="D37" s="14" t="s">
        <v>451</v>
      </c>
      <c r="E37" s="14" t="s">
        <v>408</v>
      </c>
      <c r="F37" s="23" t="s">
        <v>367</v>
      </c>
      <c r="G37" s="14" t="s">
        <v>367</v>
      </c>
      <c r="H37" s="14" t="s">
        <v>409</v>
      </c>
      <c r="I37" s="14" t="s">
        <v>410</v>
      </c>
      <c r="J37" s="14" t="s">
        <v>411</v>
      </c>
      <c r="K37" s="14" t="s">
        <v>190</v>
      </c>
    </row>
    <row r="38" spans="1:11" x14ac:dyDescent="0.3">
      <c r="A38" s="14">
        <v>37</v>
      </c>
      <c r="B38" s="14" t="s">
        <v>452</v>
      </c>
      <c r="C38" s="14" t="s">
        <v>453</v>
      </c>
      <c r="D38" s="14" t="s">
        <v>454</v>
      </c>
      <c r="E38" s="14" t="s">
        <v>408</v>
      </c>
      <c r="F38" s="14" t="s">
        <v>350</v>
      </c>
      <c r="G38" s="14" t="s">
        <v>367</v>
      </c>
      <c r="H38" s="14" t="s">
        <v>455</v>
      </c>
      <c r="I38" s="14" t="s">
        <v>456</v>
      </c>
      <c r="J38" s="14" t="s">
        <v>457</v>
      </c>
      <c r="K38" s="14" t="s">
        <v>147</v>
      </c>
    </row>
    <row r="39" spans="1:11" ht="26.4" x14ac:dyDescent="0.3">
      <c r="A39" s="14">
        <v>38</v>
      </c>
      <c r="B39" s="14" t="s">
        <v>458</v>
      </c>
      <c r="C39" s="14" t="s">
        <v>453</v>
      </c>
      <c r="D39" s="14" t="s">
        <v>454</v>
      </c>
      <c r="E39" s="14" t="s">
        <v>408</v>
      </c>
      <c r="F39" s="14" t="s">
        <v>350</v>
      </c>
      <c r="G39" s="14" t="s">
        <v>367</v>
      </c>
      <c r="H39" s="14" t="s">
        <v>409</v>
      </c>
      <c r="I39" s="14" t="s">
        <v>410</v>
      </c>
      <c r="J39" s="14" t="s">
        <v>411</v>
      </c>
      <c r="K39" s="14" t="s">
        <v>183</v>
      </c>
    </row>
    <row r="40" spans="1:11" x14ac:dyDescent="0.3">
      <c r="A40" s="14">
        <v>39</v>
      </c>
      <c r="B40" s="14" t="s">
        <v>459</v>
      </c>
      <c r="C40" s="14" t="s">
        <v>453</v>
      </c>
      <c r="D40" s="14" t="s">
        <v>454</v>
      </c>
      <c r="E40" s="14" t="s">
        <v>408</v>
      </c>
      <c r="F40" s="14" t="s">
        <v>350</v>
      </c>
      <c r="G40" s="14" t="s">
        <v>367</v>
      </c>
      <c r="H40" s="14" t="s">
        <v>409</v>
      </c>
      <c r="I40" s="14" t="s">
        <v>410</v>
      </c>
      <c r="J40" s="14" t="s">
        <v>411</v>
      </c>
      <c r="K40" s="14" t="s">
        <v>275</v>
      </c>
    </row>
    <row r="41" spans="1:11" x14ac:dyDescent="0.3">
      <c r="A41" s="14">
        <v>40</v>
      </c>
      <c r="B41" s="14" t="s">
        <v>460</v>
      </c>
      <c r="C41" s="14" t="s">
        <v>453</v>
      </c>
      <c r="D41" s="14" t="s">
        <v>461</v>
      </c>
      <c r="E41" s="14" t="s">
        <v>408</v>
      </c>
      <c r="F41" s="14" t="s">
        <v>350</v>
      </c>
      <c r="G41" s="14" t="s">
        <v>367</v>
      </c>
      <c r="H41" s="14" t="s">
        <v>455</v>
      </c>
      <c r="I41" s="14" t="s">
        <v>456</v>
      </c>
      <c r="J41" s="14" t="s">
        <v>457</v>
      </c>
      <c r="K41" s="14" t="s">
        <v>147</v>
      </c>
    </row>
    <row r="42" spans="1:11" x14ac:dyDescent="0.3">
      <c r="A42" s="14">
        <v>41</v>
      </c>
      <c r="B42" s="14" t="s">
        <v>462</v>
      </c>
      <c r="C42" s="14" t="s">
        <v>431</v>
      </c>
      <c r="D42" s="14" t="s">
        <v>463</v>
      </c>
      <c r="E42" s="14" t="s">
        <v>408</v>
      </c>
      <c r="F42" s="23" t="s">
        <v>367</v>
      </c>
      <c r="G42" s="14" t="s">
        <v>367</v>
      </c>
      <c r="H42" s="14" t="s">
        <v>409</v>
      </c>
      <c r="I42" s="14" t="s">
        <v>410</v>
      </c>
      <c r="J42" s="14" t="s">
        <v>411</v>
      </c>
      <c r="K42" s="14" t="s">
        <v>183</v>
      </c>
    </row>
    <row r="43" spans="1:11" x14ac:dyDescent="0.3">
      <c r="A43" s="14">
        <v>42</v>
      </c>
      <c r="B43" s="14" t="s">
        <v>464</v>
      </c>
      <c r="C43" s="14" t="s">
        <v>406</v>
      </c>
      <c r="D43" s="14" t="s">
        <v>465</v>
      </c>
      <c r="E43" s="14" t="s">
        <v>408</v>
      </c>
      <c r="F43" s="23" t="s">
        <v>367</v>
      </c>
      <c r="G43" s="14" t="s">
        <v>367</v>
      </c>
      <c r="H43" s="14" t="s">
        <v>409</v>
      </c>
      <c r="I43" s="14" t="s">
        <v>410</v>
      </c>
      <c r="J43" s="14" t="s">
        <v>411</v>
      </c>
      <c r="K43" s="14" t="s">
        <v>119</v>
      </c>
    </row>
    <row r="44" spans="1:11" x14ac:dyDescent="0.3">
      <c r="A44" s="14">
        <v>43</v>
      </c>
      <c r="B44" s="14" t="s">
        <v>466</v>
      </c>
      <c r="C44" s="14" t="s">
        <v>467</v>
      </c>
      <c r="D44" s="14" t="s">
        <v>468</v>
      </c>
      <c r="E44" s="14" t="s">
        <v>408</v>
      </c>
      <c r="F44" s="23" t="s">
        <v>367</v>
      </c>
      <c r="G44" s="14" t="s">
        <v>367</v>
      </c>
      <c r="H44" s="14" t="s">
        <v>409</v>
      </c>
      <c r="I44" s="14" t="s">
        <v>410</v>
      </c>
      <c r="J44" s="14" t="s">
        <v>411</v>
      </c>
      <c r="K44" s="14"/>
    </row>
    <row r="45" spans="1:11" x14ac:dyDescent="0.3">
      <c r="A45" s="14">
        <v>44</v>
      </c>
      <c r="B45" s="14" t="s">
        <v>469</v>
      </c>
      <c r="C45" s="14" t="s">
        <v>467</v>
      </c>
      <c r="D45" s="14" t="s">
        <v>468</v>
      </c>
      <c r="E45" s="14" t="s">
        <v>408</v>
      </c>
      <c r="F45" s="23" t="s">
        <v>367</v>
      </c>
      <c r="G45" s="14" t="s">
        <v>367</v>
      </c>
      <c r="H45" s="14" t="s">
        <v>409</v>
      </c>
      <c r="I45" s="14" t="s">
        <v>410</v>
      </c>
      <c r="J45" s="14" t="s">
        <v>411</v>
      </c>
      <c r="K45" s="14"/>
    </row>
    <row r="46" spans="1:11" ht="26.4" x14ac:dyDescent="0.3">
      <c r="A46" s="14">
        <v>45</v>
      </c>
      <c r="B46" s="14" t="s">
        <v>470</v>
      </c>
      <c r="C46" s="14" t="s">
        <v>471</v>
      </c>
      <c r="D46" s="14" t="s">
        <v>472</v>
      </c>
      <c r="E46" s="14" t="s">
        <v>408</v>
      </c>
      <c r="F46" s="14" t="s">
        <v>350</v>
      </c>
      <c r="G46" s="14" t="s">
        <v>367</v>
      </c>
      <c r="H46" s="14" t="s">
        <v>455</v>
      </c>
      <c r="I46" s="14" t="s">
        <v>473</v>
      </c>
      <c r="J46" s="14" t="s">
        <v>474</v>
      </c>
      <c r="K46" s="14" t="s">
        <v>275</v>
      </c>
    </row>
    <row r="47" spans="1:11" x14ac:dyDescent="0.3">
      <c r="A47" s="14">
        <v>46</v>
      </c>
      <c r="B47" s="14" t="s">
        <v>475</v>
      </c>
      <c r="C47" s="14" t="s">
        <v>471</v>
      </c>
      <c r="D47" s="14" t="s">
        <v>472</v>
      </c>
      <c r="E47" s="14" t="s">
        <v>408</v>
      </c>
      <c r="F47" s="14" t="s">
        <v>350</v>
      </c>
      <c r="G47" s="14" t="s">
        <v>367</v>
      </c>
      <c r="H47" s="14" t="s">
        <v>476</v>
      </c>
      <c r="I47" s="14" t="s">
        <v>477</v>
      </c>
      <c r="J47" s="14" t="s">
        <v>411</v>
      </c>
      <c r="K47" s="14" t="s">
        <v>250</v>
      </c>
    </row>
    <row r="48" spans="1:11" x14ac:dyDescent="0.3">
      <c r="A48" s="14">
        <v>47</v>
      </c>
      <c r="B48" s="14" t="s">
        <v>478</v>
      </c>
      <c r="C48" s="14" t="s">
        <v>471</v>
      </c>
      <c r="D48" s="14" t="s">
        <v>472</v>
      </c>
      <c r="E48" s="14" t="s">
        <v>408</v>
      </c>
      <c r="F48" s="14" t="s">
        <v>350</v>
      </c>
      <c r="G48" s="14" t="s">
        <v>367</v>
      </c>
      <c r="H48" s="14" t="s">
        <v>476</v>
      </c>
      <c r="I48" s="14" t="s">
        <v>477</v>
      </c>
      <c r="J48" s="14" t="s">
        <v>411</v>
      </c>
      <c r="K48" s="14"/>
    </row>
    <row r="49" spans="1:11" x14ac:dyDescent="0.3">
      <c r="A49" s="14">
        <v>48</v>
      </c>
      <c r="B49" s="14" t="s">
        <v>479</v>
      </c>
      <c r="C49" s="14" t="s">
        <v>471</v>
      </c>
      <c r="D49" s="14" t="s">
        <v>472</v>
      </c>
      <c r="E49" s="14" t="s">
        <v>408</v>
      </c>
      <c r="F49" s="14" t="s">
        <v>350</v>
      </c>
      <c r="G49" s="14" t="s">
        <v>367</v>
      </c>
      <c r="H49" s="14" t="s">
        <v>476</v>
      </c>
      <c r="I49" s="14" t="s">
        <v>480</v>
      </c>
      <c r="J49" s="14" t="s">
        <v>411</v>
      </c>
      <c r="K49" s="14" t="s">
        <v>213</v>
      </c>
    </row>
    <row r="50" spans="1:11" x14ac:dyDescent="0.3">
      <c r="A50" s="14">
        <v>49</v>
      </c>
      <c r="B50" s="14" t="s">
        <v>481</v>
      </c>
      <c r="C50" s="14" t="s">
        <v>471</v>
      </c>
      <c r="D50" s="14" t="s">
        <v>472</v>
      </c>
      <c r="E50" s="14" t="s">
        <v>408</v>
      </c>
      <c r="F50" s="14" t="s">
        <v>350</v>
      </c>
      <c r="G50" s="14" t="s">
        <v>367</v>
      </c>
      <c r="H50" s="14" t="s">
        <v>409</v>
      </c>
      <c r="I50" s="14" t="s">
        <v>410</v>
      </c>
      <c r="J50" s="14" t="s">
        <v>411</v>
      </c>
      <c r="K50" s="14"/>
    </row>
    <row r="51" spans="1:11" x14ac:dyDescent="0.3">
      <c r="A51" s="14">
        <v>50</v>
      </c>
      <c r="B51" s="14" t="s">
        <v>482</v>
      </c>
      <c r="C51" s="14" t="s">
        <v>471</v>
      </c>
      <c r="D51" s="14" t="s">
        <v>472</v>
      </c>
      <c r="E51" s="14" t="s">
        <v>408</v>
      </c>
      <c r="F51" s="14" t="s">
        <v>350</v>
      </c>
      <c r="G51" s="14" t="s">
        <v>367</v>
      </c>
      <c r="H51" s="14" t="s">
        <v>409</v>
      </c>
      <c r="I51" s="14" t="s">
        <v>410</v>
      </c>
      <c r="J51" s="14" t="s">
        <v>411</v>
      </c>
      <c r="K51" s="14"/>
    </row>
    <row r="52" spans="1:11" x14ac:dyDescent="0.3">
      <c r="A52" s="14">
        <v>51</v>
      </c>
      <c r="B52" s="14" t="s">
        <v>483</v>
      </c>
      <c r="C52" s="14" t="s">
        <v>471</v>
      </c>
      <c r="D52" s="14" t="s">
        <v>472</v>
      </c>
      <c r="E52" s="14" t="s">
        <v>408</v>
      </c>
      <c r="F52" s="14" t="s">
        <v>350</v>
      </c>
      <c r="G52" s="14" t="s">
        <v>367</v>
      </c>
      <c r="H52" s="14" t="s">
        <v>409</v>
      </c>
      <c r="I52" s="14" t="s">
        <v>410</v>
      </c>
      <c r="J52" s="14" t="s">
        <v>411</v>
      </c>
      <c r="K52" s="14"/>
    </row>
    <row r="53" spans="1:11" x14ac:dyDescent="0.3">
      <c r="A53" s="14">
        <v>52</v>
      </c>
      <c r="B53" s="14" t="s">
        <v>484</v>
      </c>
      <c r="C53" s="14" t="s">
        <v>471</v>
      </c>
      <c r="D53" s="14" t="s">
        <v>472</v>
      </c>
      <c r="E53" s="14" t="s">
        <v>408</v>
      </c>
      <c r="F53" s="14" t="s">
        <v>350</v>
      </c>
      <c r="G53" s="14" t="s">
        <v>367</v>
      </c>
      <c r="H53" s="14" t="s">
        <v>409</v>
      </c>
      <c r="I53" s="14" t="s">
        <v>410</v>
      </c>
      <c r="J53" s="14" t="s">
        <v>411</v>
      </c>
      <c r="K53" s="14"/>
    </row>
    <row r="54" spans="1:11" x14ac:dyDescent="0.3">
      <c r="A54" s="14">
        <v>53</v>
      </c>
      <c r="B54" s="14" t="s">
        <v>485</v>
      </c>
      <c r="C54" s="14" t="s">
        <v>471</v>
      </c>
      <c r="D54" s="14" t="s">
        <v>472</v>
      </c>
      <c r="E54" s="14" t="s">
        <v>408</v>
      </c>
      <c r="F54" s="14" t="s">
        <v>350</v>
      </c>
      <c r="G54" s="14" t="s">
        <v>367</v>
      </c>
      <c r="H54" s="14" t="s">
        <v>409</v>
      </c>
      <c r="I54" s="14" t="s">
        <v>410</v>
      </c>
      <c r="J54" s="14" t="s">
        <v>411</v>
      </c>
      <c r="K54" s="14"/>
    </row>
    <row r="55" spans="1:11" x14ac:dyDescent="0.3">
      <c r="A55" s="14">
        <v>54</v>
      </c>
      <c r="B55" s="14" t="s">
        <v>486</v>
      </c>
      <c r="C55" s="14" t="s">
        <v>471</v>
      </c>
      <c r="D55" s="14" t="s">
        <v>472</v>
      </c>
      <c r="E55" s="14" t="s">
        <v>408</v>
      </c>
      <c r="F55" s="14" t="s">
        <v>350</v>
      </c>
      <c r="G55" s="14" t="s">
        <v>367</v>
      </c>
      <c r="H55" s="14" t="s">
        <v>409</v>
      </c>
      <c r="I55" s="14" t="s">
        <v>410</v>
      </c>
      <c r="J55" s="14" t="s">
        <v>411</v>
      </c>
      <c r="K55" s="14"/>
    </row>
    <row r="56" spans="1:11" x14ac:dyDescent="0.3">
      <c r="A56" s="14">
        <v>55</v>
      </c>
      <c r="B56" s="14" t="s">
        <v>487</v>
      </c>
      <c r="C56" s="14" t="s">
        <v>471</v>
      </c>
      <c r="D56" s="14" t="s">
        <v>472</v>
      </c>
      <c r="E56" s="14" t="s">
        <v>408</v>
      </c>
      <c r="F56" s="14" t="s">
        <v>350</v>
      </c>
      <c r="G56" s="14" t="s">
        <v>367</v>
      </c>
      <c r="H56" s="14" t="s">
        <v>409</v>
      </c>
      <c r="I56" s="14" t="s">
        <v>410</v>
      </c>
      <c r="J56" s="14" t="s">
        <v>411</v>
      </c>
      <c r="K56" s="14"/>
    </row>
    <row r="57" spans="1:11" ht="26.4" x14ac:dyDescent="0.3">
      <c r="A57" s="14">
        <v>56</v>
      </c>
      <c r="B57" s="14" t="s">
        <v>488</v>
      </c>
      <c r="C57" s="14" t="s">
        <v>471</v>
      </c>
      <c r="D57" s="14" t="s">
        <v>472</v>
      </c>
      <c r="E57" s="14" t="s">
        <v>408</v>
      </c>
      <c r="F57" s="14" t="s">
        <v>350</v>
      </c>
      <c r="G57" s="14" t="s">
        <v>367</v>
      </c>
      <c r="H57" s="14" t="s">
        <v>409</v>
      </c>
      <c r="I57" s="14" t="s">
        <v>410</v>
      </c>
      <c r="J57" s="14" t="s">
        <v>411</v>
      </c>
      <c r="K57" s="14"/>
    </row>
    <row r="58" spans="1:11" ht="26.4" x14ac:dyDescent="0.3">
      <c r="A58" s="14">
        <v>57</v>
      </c>
      <c r="B58" s="14" t="s">
        <v>489</v>
      </c>
      <c r="C58" s="14" t="s">
        <v>471</v>
      </c>
      <c r="D58" s="14" t="s">
        <v>472</v>
      </c>
      <c r="E58" s="14" t="s">
        <v>408</v>
      </c>
      <c r="F58" s="14" t="s">
        <v>350</v>
      </c>
      <c r="G58" s="14" t="s">
        <v>367</v>
      </c>
      <c r="H58" s="14" t="s">
        <v>409</v>
      </c>
      <c r="I58" s="14" t="s">
        <v>410</v>
      </c>
      <c r="J58" s="14" t="s">
        <v>411</v>
      </c>
      <c r="K58" s="14" t="s">
        <v>183</v>
      </c>
    </row>
    <row r="59" spans="1:11" ht="26.4" x14ac:dyDescent="0.3">
      <c r="A59" s="14">
        <v>58</v>
      </c>
      <c r="B59" s="14" t="s">
        <v>490</v>
      </c>
      <c r="C59" s="14" t="s">
        <v>471</v>
      </c>
      <c r="D59" s="14" t="s">
        <v>472</v>
      </c>
      <c r="E59" s="14" t="s">
        <v>408</v>
      </c>
      <c r="F59" s="14" t="s">
        <v>350</v>
      </c>
      <c r="G59" s="14" t="s">
        <v>367</v>
      </c>
      <c r="H59" s="14" t="s">
        <v>409</v>
      </c>
      <c r="I59" s="14" t="s">
        <v>410</v>
      </c>
      <c r="J59" s="14" t="s">
        <v>411</v>
      </c>
      <c r="K59" s="14" t="s">
        <v>183</v>
      </c>
    </row>
    <row r="60" spans="1:11" x14ac:dyDescent="0.3">
      <c r="A60" s="14">
        <v>59</v>
      </c>
      <c r="B60" s="14" t="s">
        <v>491</v>
      </c>
      <c r="C60" s="14" t="s">
        <v>471</v>
      </c>
      <c r="D60" s="14" t="s">
        <v>472</v>
      </c>
      <c r="E60" s="14" t="s">
        <v>408</v>
      </c>
      <c r="F60" s="14" t="s">
        <v>350</v>
      </c>
      <c r="G60" s="14" t="s">
        <v>367</v>
      </c>
      <c r="H60" s="14" t="s">
        <v>409</v>
      </c>
      <c r="I60" s="14" t="s">
        <v>410</v>
      </c>
      <c r="J60" s="14" t="s">
        <v>411</v>
      </c>
      <c r="K60" s="14"/>
    </row>
    <row r="61" spans="1:11" ht="26.4" x14ac:dyDescent="0.3">
      <c r="A61" s="14">
        <v>60</v>
      </c>
      <c r="B61" s="14" t="s">
        <v>492</v>
      </c>
      <c r="C61" s="14" t="s">
        <v>471</v>
      </c>
      <c r="D61" s="14" t="s">
        <v>472</v>
      </c>
      <c r="E61" s="14" t="s">
        <v>408</v>
      </c>
      <c r="F61" s="14" t="s">
        <v>350</v>
      </c>
      <c r="G61" s="14" t="s">
        <v>367</v>
      </c>
      <c r="H61" s="14" t="s">
        <v>409</v>
      </c>
      <c r="I61" s="14" t="s">
        <v>410</v>
      </c>
      <c r="J61" s="14" t="s">
        <v>411</v>
      </c>
      <c r="K61" s="14"/>
    </row>
    <row r="62" spans="1:11" x14ac:dyDescent="0.3">
      <c r="A62" s="14">
        <v>61</v>
      </c>
      <c r="B62" s="14" t="s">
        <v>493</v>
      </c>
      <c r="C62" s="14" t="s">
        <v>471</v>
      </c>
      <c r="D62" s="14" t="s">
        <v>472</v>
      </c>
      <c r="E62" s="14" t="s">
        <v>408</v>
      </c>
      <c r="F62" s="14" t="s">
        <v>350</v>
      </c>
      <c r="G62" s="14" t="s">
        <v>367</v>
      </c>
      <c r="H62" s="14" t="s">
        <v>409</v>
      </c>
      <c r="I62" s="14" t="s">
        <v>410</v>
      </c>
      <c r="J62" s="14" t="s">
        <v>411</v>
      </c>
      <c r="K62" s="14"/>
    </row>
    <row r="63" spans="1:11" x14ac:dyDescent="0.3">
      <c r="A63" s="14">
        <v>62</v>
      </c>
      <c r="B63" s="14" t="s">
        <v>494</v>
      </c>
      <c r="C63" s="14" t="s">
        <v>471</v>
      </c>
      <c r="D63" s="14" t="s">
        <v>472</v>
      </c>
      <c r="E63" s="14" t="s">
        <v>408</v>
      </c>
      <c r="F63" s="14" t="s">
        <v>350</v>
      </c>
      <c r="G63" s="14" t="s">
        <v>367</v>
      </c>
      <c r="H63" s="14" t="s">
        <v>409</v>
      </c>
      <c r="I63" s="14" t="s">
        <v>410</v>
      </c>
      <c r="J63" s="14" t="s">
        <v>411</v>
      </c>
      <c r="K63" s="14"/>
    </row>
    <row r="64" spans="1:11" x14ac:dyDescent="0.3">
      <c r="A64" s="14">
        <v>63</v>
      </c>
      <c r="B64" s="14" t="s">
        <v>495</v>
      </c>
      <c r="C64" s="14" t="s">
        <v>471</v>
      </c>
      <c r="D64" s="14" t="s">
        <v>472</v>
      </c>
      <c r="E64" s="14" t="s">
        <v>408</v>
      </c>
      <c r="F64" s="14" t="s">
        <v>350</v>
      </c>
      <c r="G64" s="14" t="s">
        <v>367</v>
      </c>
      <c r="H64" s="14" t="s">
        <v>409</v>
      </c>
      <c r="I64" s="14" t="s">
        <v>410</v>
      </c>
      <c r="J64" s="14" t="s">
        <v>411</v>
      </c>
      <c r="K64" s="14"/>
    </row>
    <row r="65" spans="1:11" x14ac:dyDescent="0.3">
      <c r="A65" s="14">
        <v>64</v>
      </c>
      <c r="B65" s="14" t="s">
        <v>496</v>
      </c>
      <c r="C65" s="14" t="s">
        <v>471</v>
      </c>
      <c r="D65" s="14" t="s">
        <v>472</v>
      </c>
      <c r="E65" s="14" t="s">
        <v>408</v>
      </c>
      <c r="F65" s="14" t="s">
        <v>350</v>
      </c>
      <c r="G65" s="14" t="s">
        <v>367</v>
      </c>
      <c r="H65" s="14" t="s">
        <v>409</v>
      </c>
      <c r="I65" s="14" t="s">
        <v>410</v>
      </c>
      <c r="J65" s="14" t="s">
        <v>411</v>
      </c>
      <c r="K65" s="14"/>
    </row>
    <row r="66" spans="1:11" x14ac:dyDescent="0.3">
      <c r="A66" s="14">
        <v>65</v>
      </c>
      <c r="B66" s="14" t="s">
        <v>497</v>
      </c>
      <c r="C66" s="14" t="s">
        <v>471</v>
      </c>
      <c r="D66" s="14" t="s">
        <v>472</v>
      </c>
      <c r="E66" s="14" t="s">
        <v>408</v>
      </c>
      <c r="F66" s="14" t="s">
        <v>350</v>
      </c>
      <c r="G66" s="14" t="s">
        <v>367</v>
      </c>
      <c r="H66" s="14" t="s">
        <v>409</v>
      </c>
      <c r="I66" s="14" t="s">
        <v>410</v>
      </c>
      <c r="J66" s="14" t="s">
        <v>411</v>
      </c>
      <c r="K66" s="14"/>
    </row>
    <row r="67" spans="1:11" x14ac:dyDescent="0.3">
      <c r="A67" s="14">
        <v>66</v>
      </c>
      <c r="B67" s="14" t="s">
        <v>498</v>
      </c>
      <c r="C67" s="14" t="s">
        <v>471</v>
      </c>
      <c r="D67" s="14" t="s">
        <v>472</v>
      </c>
      <c r="E67" s="14" t="s">
        <v>408</v>
      </c>
      <c r="F67" s="14" t="s">
        <v>350</v>
      </c>
      <c r="G67" s="14" t="s">
        <v>367</v>
      </c>
      <c r="H67" s="14" t="s">
        <v>409</v>
      </c>
      <c r="I67" s="14" t="s">
        <v>410</v>
      </c>
      <c r="J67" s="14" t="s">
        <v>411</v>
      </c>
      <c r="K67" s="14"/>
    </row>
    <row r="68" spans="1:11" x14ac:dyDescent="0.3">
      <c r="A68" s="14">
        <v>67</v>
      </c>
      <c r="B68" s="14" t="s">
        <v>499</v>
      </c>
      <c r="C68" s="14" t="s">
        <v>471</v>
      </c>
      <c r="D68" s="14" t="s">
        <v>472</v>
      </c>
      <c r="E68" s="14" t="s">
        <v>408</v>
      </c>
      <c r="F68" s="14" t="s">
        <v>350</v>
      </c>
      <c r="G68" s="14" t="s">
        <v>367</v>
      </c>
      <c r="H68" s="14" t="s">
        <v>409</v>
      </c>
      <c r="I68" s="14" t="s">
        <v>410</v>
      </c>
      <c r="J68" s="14" t="s">
        <v>411</v>
      </c>
      <c r="K68" s="14"/>
    </row>
    <row r="69" spans="1:11" x14ac:dyDescent="0.3">
      <c r="A69" s="14">
        <v>68</v>
      </c>
      <c r="B69" s="14" t="s">
        <v>500</v>
      </c>
      <c r="C69" s="14" t="s">
        <v>471</v>
      </c>
      <c r="D69" s="14" t="s">
        <v>472</v>
      </c>
      <c r="E69" s="14" t="s">
        <v>408</v>
      </c>
      <c r="F69" s="14" t="s">
        <v>350</v>
      </c>
      <c r="G69" s="14" t="s">
        <v>367</v>
      </c>
      <c r="H69" s="14" t="s">
        <v>409</v>
      </c>
      <c r="I69" s="14" t="s">
        <v>410</v>
      </c>
      <c r="J69" s="14" t="s">
        <v>411</v>
      </c>
      <c r="K69" s="14"/>
    </row>
    <row r="70" spans="1:11" x14ac:dyDescent="0.3">
      <c r="A70" s="14">
        <v>69</v>
      </c>
      <c r="B70" s="14" t="s">
        <v>501</v>
      </c>
      <c r="C70" s="14" t="s">
        <v>471</v>
      </c>
      <c r="D70" s="14" t="s">
        <v>472</v>
      </c>
      <c r="E70" s="14" t="s">
        <v>408</v>
      </c>
      <c r="F70" s="14" t="s">
        <v>350</v>
      </c>
      <c r="G70" s="14" t="s">
        <v>367</v>
      </c>
      <c r="H70" s="14" t="s">
        <v>409</v>
      </c>
      <c r="I70" s="14" t="s">
        <v>410</v>
      </c>
      <c r="J70" s="14" t="s">
        <v>411</v>
      </c>
      <c r="K70" s="14" t="s">
        <v>119</v>
      </c>
    </row>
    <row r="71" spans="1:11" x14ac:dyDescent="0.3">
      <c r="A71" s="14">
        <v>70</v>
      </c>
      <c r="B71" s="14" t="s">
        <v>502</v>
      </c>
      <c r="C71" s="14" t="s">
        <v>471</v>
      </c>
      <c r="D71" s="14" t="s">
        <v>472</v>
      </c>
      <c r="E71" s="14" t="s">
        <v>408</v>
      </c>
      <c r="F71" s="14" t="s">
        <v>350</v>
      </c>
      <c r="G71" s="14" t="s">
        <v>367</v>
      </c>
      <c r="H71" s="14" t="s">
        <v>409</v>
      </c>
      <c r="I71" s="14" t="s">
        <v>410</v>
      </c>
      <c r="J71" s="14" t="s">
        <v>411</v>
      </c>
      <c r="K71" s="14"/>
    </row>
    <row r="72" spans="1:11" x14ac:dyDescent="0.3">
      <c r="A72" s="14">
        <v>71</v>
      </c>
      <c r="B72" s="14" t="s">
        <v>503</v>
      </c>
      <c r="C72" s="14" t="s">
        <v>471</v>
      </c>
      <c r="D72" s="14" t="s">
        <v>472</v>
      </c>
      <c r="E72" s="14" t="s">
        <v>408</v>
      </c>
      <c r="F72" s="14" t="s">
        <v>350</v>
      </c>
      <c r="G72" s="14" t="s">
        <v>367</v>
      </c>
      <c r="H72" s="14" t="s">
        <v>409</v>
      </c>
      <c r="I72" s="14" t="s">
        <v>410</v>
      </c>
      <c r="J72" s="14" t="s">
        <v>411</v>
      </c>
      <c r="K72" s="14"/>
    </row>
    <row r="73" spans="1:11" x14ac:dyDescent="0.3">
      <c r="A73" s="14">
        <v>72</v>
      </c>
      <c r="B73" s="14" t="s">
        <v>504</v>
      </c>
      <c r="C73" s="14" t="s">
        <v>471</v>
      </c>
      <c r="D73" s="14" t="s">
        <v>472</v>
      </c>
      <c r="E73" s="14" t="s">
        <v>408</v>
      </c>
      <c r="F73" s="14" t="s">
        <v>350</v>
      </c>
      <c r="G73" s="14" t="s">
        <v>367</v>
      </c>
      <c r="H73" s="14" t="s">
        <v>409</v>
      </c>
      <c r="I73" s="14" t="s">
        <v>410</v>
      </c>
      <c r="J73" s="14" t="s">
        <v>411</v>
      </c>
      <c r="K73" s="14"/>
    </row>
    <row r="74" spans="1:11" x14ac:dyDescent="0.3">
      <c r="A74" s="14">
        <v>73</v>
      </c>
      <c r="B74" s="14" t="s">
        <v>505</v>
      </c>
      <c r="C74" s="14" t="s">
        <v>471</v>
      </c>
      <c r="D74" s="14" t="s">
        <v>506</v>
      </c>
      <c r="E74" s="14" t="s">
        <v>408</v>
      </c>
      <c r="F74" s="14" t="s">
        <v>350</v>
      </c>
      <c r="G74" s="14" t="s">
        <v>367</v>
      </c>
      <c r="H74" s="14" t="s">
        <v>409</v>
      </c>
      <c r="I74" s="14" t="s">
        <v>410</v>
      </c>
      <c r="J74" s="14" t="s">
        <v>411</v>
      </c>
      <c r="K74" s="14"/>
    </row>
    <row r="75" spans="1:11" x14ac:dyDescent="0.3">
      <c r="A75" s="14">
        <v>74</v>
      </c>
      <c r="B75" s="14" t="s">
        <v>507</v>
      </c>
      <c r="C75" s="14" t="s">
        <v>406</v>
      </c>
      <c r="D75" s="14" t="s">
        <v>508</v>
      </c>
      <c r="E75" s="14" t="s">
        <v>408</v>
      </c>
      <c r="F75" s="23" t="s">
        <v>367</v>
      </c>
      <c r="G75" s="14" t="s">
        <v>367</v>
      </c>
      <c r="H75" s="14" t="s">
        <v>409</v>
      </c>
      <c r="I75" s="14" t="s">
        <v>410</v>
      </c>
      <c r="J75" s="14" t="s">
        <v>411</v>
      </c>
      <c r="K75" s="14" t="s">
        <v>183</v>
      </c>
    </row>
    <row r="76" spans="1:11" x14ac:dyDescent="0.3">
      <c r="A76" s="14">
        <v>75</v>
      </c>
      <c r="B76" s="14" t="s">
        <v>509</v>
      </c>
      <c r="C76" s="14" t="s">
        <v>431</v>
      </c>
      <c r="D76" s="14" t="s">
        <v>510</v>
      </c>
      <c r="E76" s="14" t="s">
        <v>408</v>
      </c>
      <c r="F76" s="14" t="s">
        <v>350</v>
      </c>
      <c r="G76" s="14" t="s">
        <v>367</v>
      </c>
      <c r="H76" s="14" t="s">
        <v>409</v>
      </c>
      <c r="I76" s="14" t="s">
        <v>410</v>
      </c>
      <c r="J76" s="14" t="s">
        <v>411</v>
      </c>
      <c r="K76" s="14"/>
    </row>
    <row r="77" spans="1:11" ht="26.4" x14ac:dyDescent="0.3">
      <c r="A77" s="14">
        <v>76</v>
      </c>
      <c r="B77" s="14" t="s">
        <v>511</v>
      </c>
      <c r="C77" s="14" t="s">
        <v>512</v>
      </c>
      <c r="D77" s="14" t="s">
        <v>513</v>
      </c>
      <c r="E77" s="14" t="s">
        <v>408</v>
      </c>
      <c r="F77" s="14" t="s">
        <v>350</v>
      </c>
      <c r="G77" s="14" t="s">
        <v>367</v>
      </c>
      <c r="H77" s="14" t="s">
        <v>476</v>
      </c>
      <c r="I77" s="14" t="s">
        <v>477</v>
      </c>
      <c r="J77" s="14" t="s">
        <v>411</v>
      </c>
      <c r="K77" s="14"/>
    </row>
    <row r="78" spans="1:11" x14ac:dyDescent="0.3">
      <c r="A78" s="14">
        <v>77</v>
      </c>
      <c r="B78" s="14" t="s">
        <v>514</v>
      </c>
      <c r="C78" s="14" t="s">
        <v>512</v>
      </c>
      <c r="D78" s="14" t="s">
        <v>513</v>
      </c>
      <c r="E78" s="14" t="s">
        <v>408</v>
      </c>
      <c r="F78" s="14" t="s">
        <v>350</v>
      </c>
      <c r="G78" s="14" t="s">
        <v>367</v>
      </c>
      <c r="H78" s="14" t="s">
        <v>476</v>
      </c>
      <c r="I78" s="14" t="s">
        <v>477</v>
      </c>
      <c r="J78" s="14" t="s">
        <v>411</v>
      </c>
      <c r="K78" s="14"/>
    </row>
    <row r="79" spans="1:11" x14ac:dyDescent="0.3">
      <c r="A79" s="14">
        <v>78</v>
      </c>
      <c r="B79" s="14" t="s">
        <v>515</v>
      </c>
      <c r="C79" s="14" t="s">
        <v>512</v>
      </c>
      <c r="D79" s="14" t="s">
        <v>513</v>
      </c>
      <c r="E79" s="14" t="s">
        <v>408</v>
      </c>
      <c r="F79" s="14" t="s">
        <v>350</v>
      </c>
      <c r="G79" s="14" t="s">
        <v>367</v>
      </c>
      <c r="H79" s="14" t="s">
        <v>476</v>
      </c>
      <c r="I79" s="14" t="s">
        <v>477</v>
      </c>
      <c r="J79" s="14" t="s">
        <v>411</v>
      </c>
      <c r="K79" s="14" t="s">
        <v>290</v>
      </c>
    </row>
    <row r="80" spans="1:11" x14ac:dyDescent="0.3">
      <c r="A80" s="14">
        <v>79</v>
      </c>
      <c r="B80" s="14" t="s">
        <v>516</v>
      </c>
      <c r="C80" s="14" t="s">
        <v>512</v>
      </c>
      <c r="D80" s="14" t="s">
        <v>513</v>
      </c>
      <c r="E80" s="14" t="s">
        <v>408</v>
      </c>
      <c r="F80" s="14" t="s">
        <v>350</v>
      </c>
      <c r="G80" s="14" t="s">
        <v>367</v>
      </c>
      <c r="H80" s="14" t="s">
        <v>476</v>
      </c>
      <c r="I80" s="14" t="s">
        <v>480</v>
      </c>
      <c r="J80" s="14" t="s">
        <v>411</v>
      </c>
      <c r="K80" s="14" t="s">
        <v>183</v>
      </c>
    </row>
    <row r="81" spans="1:11" x14ac:dyDescent="0.3">
      <c r="A81" s="14">
        <v>80</v>
      </c>
      <c r="B81" s="14" t="s">
        <v>517</v>
      </c>
      <c r="C81" s="14" t="s">
        <v>512</v>
      </c>
      <c r="D81" s="14" t="s">
        <v>513</v>
      </c>
      <c r="E81" s="14" t="s">
        <v>408</v>
      </c>
      <c r="F81" s="14" t="s">
        <v>350</v>
      </c>
      <c r="G81" s="14" t="s">
        <v>367</v>
      </c>
      <c r="H81" s="14" t="s">
        <v>476</v>
      </c>
      <c r="I81" s="14" t="s">
        <v>477</v>
      </c>
      <c r="J81" s="14" t="s">
        <v>411</v>
      </c>
      <c r="K81" s="14"/>
    </row>
    <row r="82" spans="1:11" x14ac:dyDescent="0.3">
      <c r="A82" s="14">
        <v>81</v>
      </c>
      <c r="B82" s="14" t="s">
        <v>518</v>
      </c>
      <c r="C82" s="14" t="s">
        <v>431</v>
      </c>
      <c r="D82" s="14" t="s">
        <v>519</v>
      </c>
      <c r="E82" s="14" t="s">
        <v>408</v>
      </c>
      <c r="F82" s="14" t="s">
        <v>350</v>
      </c>
      <c r="G82" s="14" t="s">
        <v>367</v>
      </c>
      <c r="H82" s="14" t="s">
        <v>409</v>
      </c>
      <c r="I82" s="14" t="s">
        <v>410</v>
      </c>
      <c r="J82" s="14" t="s">
        <v>411</v>
      </c>
      <c r="K82" s="14" t="s">
        <v>119</v>
      </c>
    </row>
    <row r="83" spans="1:11" x14ac:dyDescent="0.3">
      <c r="A83" s="14">
        <v>82</v>
      </c>
      <c r="B83" s="14" t="s">
        <v>520</v>
      </c>
      <c r="C83" s="14" t="s">
        <v>406</v>
      </c>
      <c r="D83" s="14" t="s">
        <v>521</v>
      </c>
      <c r="E83" s="14" t="s">
        <v>408</v>
      </c>
      <c r="F83" s="14" t="s">
        <v>350</v>
      </c>
      <c r="G83" s="14" t="s">
        <v>367</v>
      </c>
      <c r="H83" s="14" t="s">
        <v>455</v>
      </c>
      <c r="I83" s="14" t="s">
        <v>456</v>
      </c>
      <c r="J83" s="14" t="s">
        <v>457</v>
      </c>
      <c r="K83" s="14" t="s">
        <v>110</v>
      </c>
    </row>
    <row r="84" spans="1:11" x14ac:dyDescent="0.3">
      <c r="A84" s="14">
        <v>83</v>
      </c>
      <c r="B84" s="14" t="s">
        <v>522</v>
      </c>
      <c r="C84" s="14" t="s">
        <v>523</v>
      </c>
      <c r="D84" s="14" t="s">
        <v>524</v>
      </c>
      <c r="E84" s="14" t="s">
        <v>408</v>
      </c>
      <c r="F84" s="14" t="s">
        <v>350</v>
      </c>
      <c r="G84" s="14" t="s">
        <v>367</v>
      </c>
      <c r="H84" s="14" t="s">
        <v>476</v>
      </c>
      <c r="I84" s="14" t="s">
        <v>525</v>
      </c>
      <c r="J84" s="14" t="s">
        <v>526</v>
      </c>
      <c r="K84" s="14" t="s">
        <v>162</v>
      </c>
    </row>
    <row r="85" spans="1:11" ht="26.4" x14ac:dyDescent="0.3">
      <c r="A85" s="14">
        <v>84</v>
      </c>
      <c r="B85" s="14" t="s">
        <v>527</v>
      </c>
      <c r="C85" s="14" t="s">
        <v>523</v>
      </c>
      <c r="D85" s="14" t="s">
        <v>524</v>
      </c>
      <c r="E85" s="14" t="s">
        <v>408</v>
      </c>
      <c r="F85" s="14" t="s">
        <v>350</v>
      </c>
      <c r="G85" s="14" t="s">
        <v>367</v>
      </c>
      <c r="H85" s="14" t="s">
        <v>528</v>
      </c>
      <c r="I85" s="14" t="s">
        <v>529</v>
      </c>
      <c r="J85" s="14" t="s">
        <v>411</v>
      </c>
      <c r="K85" s="14" t="s">
        <v>128</v>
      </c>
    </row>
    <row r="86" spans="1:11" x14ac:dyDescent="0.3">
      <c r="A86" s="14">
        <v>85</v>
      </c>
      <c r="B86" s="14" t="s">
        <v>530</v>
      </c>
      <c r="C86" s="14" t="s">
        <v>523</v>
      </c>
      <c r="D86" s="14" t="s">
        <v>524</v>
      </c>
      <c r="E86" s="14" t="s">
        <v>408</v>
      </c>
      <c r="F86" s="14" t="s">
        <v>350</v>
      </c>
      <c r="G86" s="14" t="s">
        <v>367</v>
      </c>
      <c r="H86" s="14" t="s">
        <v>409</v>
      </c>
      <c r="I86" s="14" t="s">
        <v>410</v>
      </c>
      <c r="J86" s="14" t="s">
        <v>411</v>
      </c>
      <c r="K86" s="14" t="s">
        <v>119</v>
      </c>
    </row>
    <row r="87" spans="1:11" ht="26.4" x14ac:dyDescent="0.3">
      <c r="A87" s="14">
        <v>86</v>
      </c>
      <c r="B87" s="14" t="s">
        <v>531</v>
      </c>
      <c r="C87" s="14" t="s">
        <v>523</v>
      </c>
      <c r="D87" s="14" t="s">
        <v>524</v>
      </c>
      <c r="E87" s="14" t="s">
        <v>408</v>
      </c>
      <c r="F87" s="14" t="s">
        <v>350</v>
      </c>
      <c r="G87" s="14" t="s">
        <v>367</v>
      </c>
      <c r="H87" s="14" t="s">
        <v>409</v>
      </c>
      <c r="I87" s="14" t="s">
        <v>410</v>
      </c>
      <c r="J87" s="14" t="s">
        <v>411</v>
      </c>
      <c r="K87" s="14" t="s">
        <v>183</v>
      </c>
    </row>
    <row r="88" spans="1:11" ht="26.4" x14ac:dyDescent="0.3">
      <c r="A88" s="14">
        <v>87</v>
      </c>
      <c r="B88" s="14" t="s">
        <v>532</v>
      </c>
      <c r="C88" s="14" t="s">
        <v>523</v>
      </c>
      <c r="D88" s="14" t="s">
        <v>524</v>
      </c>
      <c r="E88" s="14" t="s">
        <v>408</v>
      </c>
      <c r="F88" s="14" t="s">
        <v>350</v>
      </c>
      <c r="G88" s="14" t="s">
        <v>367</v>
      </c>
      <c r="H88" s="14" t="s">
        <v>409</v>
      </c>
      <c r="I88" s="14" t="s">
        <v>410</v>
      </c>
      <c r="J88" s="14" t="s">
        <v>411</v>
      </c>
      <c r="K88" s="14" t="s">
        <v>183</v>
      </c>
    </row>
    <row r="89" spans="1:11" ht="26.4" x14ac:dyDescent="0.3">
      <c r="A89" s="14">
        <v>88</v>
      </c>
      <c r="B89" s="14" t="s">
        <v>533</v>
      </c>
      <c r="C89" s="14" t="s">
        <v>523</v>
      </c>
      <c r="D89" s="14" t="s">
        <v>524</v>
      </c>
      <c r="E89" s="14" t="s">
        <v>408</v>
      </c>
      <c r="F89" s="14" t="s">
        <v>350</v>
      </c>
      <c r="G89" s="14" t="s">
        <v>367</v>
      </c>
      <c r="H89" s="14" t="s">
        <v>409</v>
      </c>
      <c r="I89" s="14" t="s">
        <v>410</v>
      </c>
      <c r="J89" s="14" t="s">
        <v>411</v>
      </c>
      <c r="K89" s="14" t="s">
        <v>183</v>
      </c>
    </row>
    <row r="90" spans="1:11" x14ac:dyDescent="0.3">
      <c r="A90" s="14">
        <v>89</v>
      </c>
      <c r="B90" s="14" t="s">
        <v>534</v>
      </c>
      <c r="C90" s="14" t="s">
        <v>523</v>
      </c>
      <c r="D90" s="14" t="s">
        <v>524</v>
      </c>
      <c r="E90" s="14" t="s">
        <v>408</v>
      </c>
      <c r="F90" s="14" t="s">
        <v>350</v>
      </c>
      <c r="G90" s="14" t="s">
        <v>367</v>
      </c>
      <c r="H90" s="14" t="s">
        <v>409</v>
      </c>
      <c r="I90" s="14" t="s">
        <v>410</v>
      </c>
      <c r="J90" s="14" t="s">
        <v>411</v>
      </c>
      <c r="K90" s="14"/>
    </row>
    <row r="91" spans="1:11" x14ac:dyDescent="0.3">
      <c r="A91" s="14">
        <v>90</v>
      </c>
      <c r="B91" s="14" t="s">
        <v>535</v>
      </c>
      <c r="C91" s="14" t="s">
        <v>431</v>
      </c>
      <c r="D91" s="14" t="s">
        <v>536</v>
      </c>
      <c r="E91" s="14" t="s">
        <v>408</v>
      </c>
      <c r="F91" s="23" t="s">
        <v>367</v>
      </c>
      <c r="G91" s="14" t="s">
        <v>367</v>
      </c>
      <c r="H91" s="14" t="s">
        <v>409</v>
      </c>
      <c r="I91" s="14" t="s">
        <v>410</v>
      </c>
      <c r="J91" s="14" t="s">
        <v>411</v>
      </c>
      <c r="K91" s="14"/>
    </row>
    <row r="92" spans="1:11" x14ac:dyDescent="0.3">
      <c r="A92" s="14">
        <v>91</v>
      </c>
      <c r="B92" s="14" t="s">
        <v>537</v>
      </c>
      <c r="C92" s="14" t="s">
        <v>538</v>
      </c>
      <c r="D92" s="14" t="s">
        <v>539</v>
      </c>
      <c r="E92" s="14" t="s">
        <v>408</v>
      </c>
      <c r="F92" s="23" t="s">
        <v>367</v>
      </c>
      <c r="G92" s="14" t="s">
        <v>367</v>
      </c>
      <c r="H92" s="14" t="s">
        <v>409</v>
      </c>
      <c r="I92" s="14" t="s">
        <v>410</v>
      </c>
      <c r="J92" s="14" t="s">
        <v>411</v>
      </c>
      <c r="K92" s="14" t="s">
        <v>183</v>
      </c>
    </row>
    <row r="93" spans="1:11" x14ac:dyDescent="0.3">
      <c r="A93" s="14">
        <v>92</v>
      </c>
      <c r="B93" s="14" t="s">
        <v>540</v>
      </c>
      <c r="C93" s="14" t="s">
        <v>406</v>
      </c>
      <c r="D93" s="14" t="s">
        <v>541</v>
      </c>
      <c r="E93" s="14" t="s">
        <v>408</v>
      </c>
      <c r="F93" s="14" t="s">
        <v>350</v>
      </c>
      <c r="G93" s="14" t="s">
        <v>367</v>
      </c>
      <c r="H93" s="14" t="s">
        <v>409</v>
      </c>
      <c r="I93" s="14" t="s">
        <v>410</v>
      </c>
      <c r="J93" s="14" t="s">
        <v>411</v>
      </c>
      <c r="K93" s="14" t="s">
        <v>183</v>
      </c>
    </row>
    <row r="94" spans="1:11" x14ac:dyDescent="0.3">
      <c r="A94" s="14">
        <v>93</v>
      </c>
      <c r="B94" s="14" t="s">
        <v>542</v>
      </c>
      <c r="C94" s="14" t="s">
        <v>543</v>
      </c>
      <c r="D94" s="14" t="s">
        <v>544</v>
      </c>
      <c r="E94" s="14" t="s">
        <v>408</v>
      </c>
      <c r="F94" s="14" t="s">
        <v>350</v>
      </c>
      <c r="G94" s="14" t="s">
        <v>367</v>
      </c>
      <c r="H94" s="14" t="s">
        <v>476</v>
      </c>
      <c r="I94" s="14" t="s">
        <v>477</v>
      </c>
      <c r="J94" s="14" t="s">
        <v>411</v>
      </c>
      <c r="K94" s="14" t="s">
        <v>304</v>
      </c>
    </row>
    <row r="95" spans="1:11" ht="26.4" x14ac:dyDescent="0.3">
      <c r="A95" s="14">
        <v>94</v>
      </c>
      <c r="B95" s="14" t="s">
        <v>545</v>
      </c>
      <c r="C95" s="14" t="s">
        <v>543</v>
      </c>
      <c r="D95" s="14" t="s">
        <v>544</v>
      </c>
      <c r="E95" s="14" t="s">
        <v>408</v>
      </c>
      <c r="F95" s="14" t="s">
        <v>350</v>
      </c>
      <c r="G95" s="14" t="s">
        <v>367</v>
      </c>
      <c r="H95" s="14" t="s">
        <v>476</v>
      </c>
      <c r="I95" s="14" t="s">
        <v>546</v>
      </c>
      <c r="J95" s="14" t="s">
        <v>547</v>
      </c>
      <c r="K95" s="14"/>
    </row>
    <row r="96" spans="1:11" x14ac:dyDescent="0.3">
      <c r="A96" s="14">
        <v>95</v>
      </c>
      <c r="B96" s="14" t="s">
        <v>548</v>
      </c>
      <c r="C96" s="14" t="s">
        <v>543</v>
      </c>
      <c r="D96" s="14" t="s">
        <v>544</v>
      </c>
      <c r="E96" s="14" t="s">
        <v>408</v>
      </c>
      <c r="F96" s="14" t="s">
        <v>350</v>
      </c>
      <c r="G96" s="14" t="s">
        <v>367</v>
      </c>
      <c r="H96" s="14" t="s">
        <v>476</v>
      </c>
      <c r="I96" s="14" t="s">
        <v>525</v>
      </c>
      <c r="J96" s="14" t="s">
        <v>526</v>
      </c>
      <c r="K96" s="14" t="s">
        <v>162</v>
      </c>
    </row>
    <row r="97" spans="1:11" x14ac:dyDescent="0.3">
      <c r="A97" s="14">
        <v>96</v>
      </c>
      <c r="B97" s="14" t="s">
        <v>549</v>
      </c>
      <c r="C97" s="14" t="s">
        <v>543</v>
      </c>
      <c r="D97" s="14" t="s">
        <v>544</v>
      </c>
      <c r="E97" s="14" t="s">
        <v>408</v>
      </c>
      <c r="F97" s="14" t="s">
        <v>350</v>
      </c>
      <c r="G97" s="14" t="s">
        <v>367</v>
      </c>
      <c r="H97" s="14" t="s">
        <v>455</v>
      </c>
      <c r="I97" s="14" t="s">
        <v>550</v>
      </c>
      <c r="J97" s="14" t="s">
        <v>551</v>
      </c>
      <c r="K97" s="14" t="s">
        <v>205</v>
      </c>
    </row>
    <row r="98" spans="1:11" ht="26.4" x14ac:dyDescent="0.3">
      <c r="A98" s="14">
        <v>97</v>
      </c>
      <c r="B98" s="14" t="s">
        <v>552</v>
      </c>
      <c r="C98" s="14" t="s">
        <v>543</v>
      </c>
      <c r="D98" s="14" t="s">
        <v>544</v>
      </c>
      <c r="E98" s="14" t="s">
        <v>408</v>
      </c>
      <c r="F98" s="14" t="s">
        <v>350</v>
      </c>
      <c r="G98" s="14" t="s">
        <v>367</v>
      </c>
      <c r="H98" s="14" t="s">
        <v>528</v>
      </c>
      <c r="I98" s="14" t="s">
        <v>529</v>
      </c>
      <c r="J98" s="14" t="s">
        <v>411</v>
      </c>
      <c r="K98" s="14" t="s">
        <v>128</v>
      </c>
    </row>
    <row r="99" spans="1:11" ht="26.4" x14ac:dyDescent="0.3">
      <c r="A99" s="14">
        <v>98</v>
      </c>
      <c r="B99" s="14" t="s">
        <v>553</v>
      </c>
      <c r="C99" s="14" t="s">
        <v>543</v>
      </c>
      <c r="D99" s="14" t="s">
        <v>544</v>
      </c>
      <c r="E99" s="14" t="s">
        <v>408</v>
      </c>
      <c r="F99" s="14" t="s">
        <v>350</v>
      </c>
      <c r="G99" s="14" t="s">
        <v>367</v>
      </c>
      <c r="H99" s="14" t="s">
        <v>528</v>
      </c>
      <c r="I99" s="14" t="s">
        <v>529</v>
      </c>
      <c r="J99" s="14" t="s">
        <v>411</v>
      </c>
      <c r="K99" s="14" t="s">
        <v>128</v>
      </c>
    </row>
    <row r="100" spans="1:11" x14ac:dyDescent="0.3">
      <c r="A100" s="14">
        <v>99</v>
      </c>
      <c r="B100" s="14" t="s">
        <v>554</v>
      </c>
      <c r="C100" s="14" t="s">
        <v>543</v>
      </c>
      <c r="D100" s="14" t="s">
        <v>544</v>
      </c>
      <c r="E100" s="14" t="s">
        <v>408</v>
      </c>
      <c r="F100" s="14" t="s">
        <v>350</v>
      </c>
      <c r="G100" s="14" t="s">
        <v>367</v>
      </c>
      <c r="H100" s="14" t="s">
        <v>476</v>
      </c>
      <c r="I100" s="14" t="s">
        <v>480</v>
      </c>
      <c r="J100" s="14" t="s">
        <v>411</v>
      </c>
      <c r="K100" s="14" t="s">
        <v>119</v>
      </c>
    </row>
    <row r="101" spans="1:11" x14ac:dyDescent="0.3">
      <c r="A101" s="14">
        <v>100</v>
      </c>
      <c r="B101" s="14" t="s">
        <v>555</v>
      </c>
      <c r="C101" s="14" t="s">
        <v>467</v>
      </c>
      <c r="D101" s="14" t="s">
        <v>556</v>
      </c>
      <c r="E101" s="14" t="s">
        <v>408</v>
      </c>
      <c r="F101" s="14" t="s">
        <v>350</v>
      </c>
      <c r="G101" s="14" t="s">
        <v>367</v>
      </c>
      <c r="H101" s="14" t="s">
        <v>409</v>
      </c>
      <c r="I101" s="14" t="s">
        <v>410</v>
      </c>
      <c r="J101" s="14" t="s">
        <v>411</v>
      </c>
      <c r="K101" s="14"/>
    </row>
    <row r="102" spans="1:11" x14ac:dyDescent="0.3">
      <c r="A102" s="14">
        <v>101</v>
      </c>
      <c r="B102" s="14" t="s">
        <v>557</v>
      </c>
      <c r="C102" s="14" t="s">
        <v>453</v>
      </c>
      <c r="D102" s="14" t="s">
        <v>558</v>
      </c>
      <c r="E102" s="14" t="s">
        <v>408</v>
      </c>
      <c r="F102" s="14" t="s">
        <v>350</v>
      </c>
      <c r="G102" s="14" t="s">
        <v>367</v>
      </c>
      <c r="H102" s="14" t="s">
        <v>409</v>
      </c>
      <c r="I102" s="14" t="s">
        <v>410</v>
      </c>
      <c r="J102" s="14" t="s">
        <v>411</v>
      </c>
      <c r="K102" s="14"/>
    </row>
    <row r="103" spans="1:11" ht="26.4" x14ac:dyDescent="0.3">
      <c r="A103" s="14">
        <v>102</v>
      </c>
      <c r="B103" s="14" t="s">
        <v>559</v>
      </c>
      <c r="C103" s="14" t="s">
        <v>431</v>
      </c>
      <c r="D103" s="14" t="s">
        <v>560</v>
      </c>
      <c r="E103" s="14" t="s">
        <v>408</v>
      </c>
      <c r="F103" s="23" t="s">
        <v>367</v>
      </c>
      <c r="G103" s="14" t="s">
        <v>367</v>
      </c>
      <c r="H103" s="14" t="s">
        <v>409</v>
      </c>
      <c r="I103" s="14" t="s">
        <v>410</v>
      </c>
      <c r="J103" s="14" t="s">
        <v>411</v>
      </c>
      <c r="K103" s="14" t="s">
        <v>183</v>
      </c>
    </row>
    <row r="104" spans="1:11" x14ac:dyDescent="0.3">
      <c r="A104" s="14">
        <v>103</v>
      </c>
      <c r="B104" s="14" t="s">
        <v>561</v>
      </c>
      <c r="C104" s="14" t="s">
        <v>471</v>
      </c>
      <c r="D104" s="14" t="s">
        <v>562</v>
      </c>
      <c r="E104" s="14" t="s">
        <v>408</v>
      </c>
      <c r="F104" s="23" t="s">
        <v>367</v>
      </c>
      <c r="G104" s="14" t="s">
        <v>367</v>
      </c>
      <c r="H104" s="14" t="s">
        <v>409</v>
      </c>
      <c r="I104" s="14" t="s">
        <v>410</v>
      </c>
      <c r="J104" s="14" t="s">
        <v>411</v>
      </c>
      <c r="K104" s="14" t="s">
        <v>183</v>
      </c>
    </row>
    <row r="105" spans="1:11" x14ac:dyDescent="0.3">
      <c r="A105" s="14">
        <v>104</v>
      </c>
      <c r="B105" s="14" t="s">
        <v>563</v>
      </c>
      <c r="C105" s="14" t="s">
        <v>538</v>
      </c>
      <c r="D105" s="14" t="s">
        <v>564</v>
      </c>
      <c r="E105" s="14" t="s">
        <v>408</v>
      </c>
      <c r="F105" s="14" t="s">
        <v>350</v>
      </c>
      <c r="G105" s="14" t="s">
        <v>367</v>
      </c>
      <c r="H105" s="14" t="s">
        <v>409</v>
      </c>
      <c r="I105" s="14" t="s">
        <v>410</v>
      </c>
      <c r="J105" s="14" t="s">
        <v>411</v>
      </c>
      <c r="K105" s="14"/>
    </row>
    <row r="106" spans="1:11" x14ac:dyDescent="0.3">
      <c r="A106" s="14">
        <v>105</v>
      </c>
      <c r="B106" s="14" t="s">
        <v>565</v>
      </c>
      <c r="C106" s="14" t="s">
        <v>538</v>
      </c>
      <c r="D106" s="14" t="s">
        <v>564</v>
      </c>
      <c r="E106" s="14" t="s">
        <v>408</v>
      </c>
      <c r="F106" s="14" t="s">
        <v>350</v>
      </c>
      <c r="G106" s="14" t="s">
        <v>367</v>
      </c>
      <c r="H106" s="14" t="s">
        <v>409</v>
      </c>
      <c r="I106" s="14" t="s">
        <v>410</v>
      </c>
      <c r="J106" s="14" t="s">
        <v>411</v>
      </c>
      <c r="K106" s="14"/>
    </row>
    <row r="107" spans="1:11" x14ac:dyDescent="0.3">
      <c r="A107" s="14">
        <v>106</v>
      </c>
      <c r="B107" s="14" t="s">
        <v>566</v>
      </c>
      <c r="C107" s="14" t="s">
        <v>538</v>
      </c>
      <c r="D107" s="14" t="s">
        <v>564</v>
      </c>
      <c r="E107" s="14" t="s">
        <v>408</v>
      </c>
      <c r="F107" s="14" t="s">
        <v>350</v>
      </c>
      <c r="G107" s="14" t="s">
        <v>367</v>
      </c>
      <c r="H107" s="14" t="s">
        <v>409</v>
      </c>
      <c r="I107" s="14" t="s">
        <v>410</v>
      </c>
      <c r="J107" s="14" t="s">
        <v>411</v>
      </c>
      <c r="K107" s="14"/>
    </row>
    <row r="108" spans="1:11" x14ac:dyDescent="0.3">
      <c r="A108" s="14">
        <v>107</v>
      </c>
      <c r="B108" s="14" t="s">
        <v>567</v>
      </c>
      <c r="C108" s="14" t="s">
        <v>538</v>
      </c>
      <c r="D108" s="14" t="s">
        <v>564</v>
      </c>
      <c r="E108" s="14" t="s">
        <v>408</v>
      </c>
      <c r="F108" s="14" t="s">
        <v>350</v>
      </c>
      <c r="G108" s="14" t="s">
        <v>367</v>
      </c>
      <c r="H108" s="14" t="s">
        <v>409</v>
      </c>
      <c r="I108" s="14" t="s">
        <v>410</v>
      </c>
      <c r="J108" s="14" t="s">
        <v>411</v>
      </c>
      <c r="K108" s="14"/>
    </row>
    <row r="109" spans="1:11" x14ac:dyDescent="0.3">
      <c r="A109" s="14">
        <v>108</v>
      </c>
      <c r="B109" s="14" t="s">
        <v>568</v>
      </c>
      <c r="C109" s="14" t="s">
        <v>406</v>
      </c>
      <c r="D109" s="14" t="s">
        <v>569</v>
      </c>
      <c r="E109" s="14" t="s">
        <v>408</v>
      </c>
      <c r="F109" s="23" t="s">
        <v>367</v>
      </c>
      <c r="G109" s="14" t="s">
        <v>367</v>
      </c>
      <c r="H109" s="14" t="s">
        <v>409</v>
      </c>
      <c r="I109" s="14" t="s">
        <v>410</v>
      </c>
      <c r="J109" s="14" t="s">
        <v>411</v>
      </c>
      <c r="K109" s="14" t="s">
        <v>183</v>
      </c>
    </row>
    <row r="110" spans="1:11" x14ac:dyDescent="0.3">
      <c r="A110" s="14">
        <v>109</v>
      </c>
      <c r="B110" s="14" t="s">
        <v>570</v>
      </c>
      <c r="C110" s="14" t="s">
        <v>406</v>
      </c>
      <c r="D110" s="14" t="s">
        <v>569</v>
      </c>
      <c r="E110" s="14" t="s">
        <v>408</v>
      </c>
      <c r="F110" s="23" t="s">
        <v>367</v>
      </c>
      <c r="G110" s="14" t="s">
        <v>367</v>
      </c>
      <c r="H110" s="14" t="s">
        <v>409</v>
      </c>
      <c r="I110" s="14" t="s">
        <v>410</v>
      </c>
      <c r="J110" s="14" t="s">
        <v>411</v>
      </c>
      <c r="K110" s="14" t="s">
        <v>183</v>
      </c>
    </row>
    <row r="111" spans="1:11" x14ac:dyDescent="0.3">
      <c r="A111" s="14">
        <v>110</v>
      </c>
      <c r="B111" s="14" t="s">
        <v>571</v>
      </c>
      <c r="C111" s="14" t="s">
        <v>431</v>
      </c>
      <c r="D111" s="14" t="s">
        <v>572</v>
      </c>
      <c r="E111" s="14" t="s">
        <v>408</v>
      </c>
      <c r="F111" s="23" t="s">
        <v>367</v>
      </c>
      <c r="G111" s="14" t="s">
        <v>367</v>
      </c>
      <c r="H111" s="14" t="s">
        <v>409</v>
      </c>
      <c r="I111" s="14" t="s">
        <v>410</v>
      </c>
      <c r="J111" s="14" t="s">
        <v>411</v>
      </c>
      <c r="K111" s="14"/>
    </row>
    <row r="112" spans="1:11" x14ac:dyDescent="0.3">
      <c r="A112" s="14">
        <v>111</v>
      </c>
      <c r="B112" s="14" t="s">
        <v>573</v>
      </c>
      <c r="C112" s="14" t="s">
        <v>431</v>
      </c>
      <c r="D112" s="14" t="s">
        <v>572</v>
      </c>
      <c r="E112" s="14" t="s">
        <v>408</v>
      </c>
      <c r="F112" s="23" t="s">
        <v>367</v>
      </c>
      <c r="G112" s="14" t="s">
        <v>367</v>
      </c>
      <c r="H112" s="14" t="s">
        <v>409</v>
      </c>
      <c r="I112" s="14" t="s">
        <v>410</v>
      </c>
      <c r="J112" s="14" t="s">
        <v>411</v>
      </c>
      <c r="K112" s="14"/>
    </row>
    <row r="113" spans="1:11" x14ac:dyDescent="0.3">
      <c r="A113" s="14">
        <v>112</v>
      </c>
      <c r="B113" s="14" t="s">
        <v>574</v>
      </c>
      <c r="C113" s="14" t="s">
        <v>431</v>
      </c>
      <c r="D113" s="14" t="s">
        <v>572</v>
      </c>
      <c r="E113" s="14" t="s">
        <v>408</v>
      </c>
      <c r="F113" s="23" t="s">
        <v>367</v>
      </c>
      <c r="G113" s="14" t="s">
        <v>367</v>
      </c>
      <c r="H113" s="14" t="s">
        <v>409</v>
      </c>
      <c r="I113" s="14" t="s">
        <v>410</v>
      </c>
      <c r="J113" s="14" t="s">
        <v>411</v>
      </c>
      <c r="K113" s="14" t="s">
        <v>183</v>
      </c>
    </row>
    <row r="114" spans="1:11" x14ac:dyDescent="0.3">
      <c r="A114" s="14">
        <v>113</v>
      </c>
      <c r="B114" s="14" t="s">
        <v>575</v>
      </c>
      <c r="C114" s="14" t="s">
        <v>431</v>
      </c>
      <c r="D114" s="14" t="s">
        <v>572</v>
      </c>
      <c r="E114" s="14" t="s">
        <v>408</v>
      </c>
      <c r="F114" s="23" t="s">
        <v>367</v>
      </c>
      <c r="G114" s="14" t="s">
        <v>367</v>
      </c>
      <c r="H114" s="14" t="s">
        <v>409</v>
      </c>
      <c r="I114" s="14" t="s">
        <v>410</v>
      </c>
      <c r="J114" s="14" t="s">
        <v>411</v>
      </c>
      <c r="K114" s="14" t="s">
        <v>183</v>
      </c>
    </row>
    <row r="115" spans="1:11" x14ac:dyDescent="0.3">
      <c r="A115" s="14">
        <v>114</v>
      </c>
      <c r="B115" s="14" t="s">
        <v>576</v>
      </c>
      <c r="C115" s="14" t="s">
        <v>431</v>
      </c>
      <c r="D115" s="14" t="s">
        <v>577</v>
      </c>
      <c r="E115" s="14" t="s">
        <v>408</v>
      </c>
      <c r="F115" s="14" t="s">
        <v>350</v>
      </c>
      <c r="G115" s="14" t="s">
        <v>367</v>
      </c>
      <c r="H115" s="14" t="s">
        <v>455</v>
      </c>
      <c r="I115" s="14" t="s">
        <v>456</v>
      </c>
      <c r="J115" s="14" t="s">
        <v>457</v>
      </c>
      <c r="K115" s="14" t="s">
        <v>119</v>
      </c>
    </row>
    <row r="117" spans="1:11" x14ac:dyDescent="0.3">
      <c r="A117" s="22" t="s">
        <v>578</v>
      </c>
    </row>
  </sheetData>
  <autoFilter ref="A1:K115" xr:uid="{00000000-0009-0000-0000-000004000000}"/>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3"/>
  <sheetViews>
    <sheetView zoomScaleNormal="100" workbookViewId="0"/>
  </sheetViews>
  <sheetFormatPr defaultColWidth="8.6640625" defaultRowHeight="14.4" x14ac:dyDescent="0.3"/>
  <cols>
    <col min="1" max="1" width="5" customWidth="1"/>
    <col min="2" max="2" width="70" customWidth="1"/>
    <col min="3" max="3" width="80" customWidth="1"/>
  </cols>
  <sheetData>
    <row r="1" spans="1:3" ht="30" customHeight="1" x14ac:dyDescent="0.3">
      <c r="A1" s="5" t="s">
        <v>579</v>
      </c>
      <c r="B1" s="5" t="s">
        <v>580</v>
      </c>
      <c r="C1" s="5" t="s">
        <v>344</v>
      </c>
    </row>
    <row r="2" spans="1:3" ht="26.4" x14ac:dyDescent="0.3">
      <c r="A2" s="14">
        <v>1</v>
      </c>
      <c r="B2" s="14" t="s">
        <v>581</v>
      </c>
      <c r="C2" s="14" t="s">
        <v>582</v>
      </c>
    </row>
    <row r="3" spans="1:3" x14ac:dyDescent="0.3">
      <c r="A3" s="14">
        <v>2</v>
      </c>
      <c r="B3" s="14" t="s">
        <v>583</v>
      </c>
      <c r="C3" s="14" t="s">
        <v>584</v>
      </c>
    </row>
    <row r="4" spans="1:3" ht="26.4" x14ac:dyDescent="0.3">
      <c r="A4" s="14">
        <v>3</v>
      </c>
      <c r="B4" s="14" t="s">
        <v>585</v>
      </c>
      <c r="C4" s="14" t="s">
        <v>586</v>
      </c>
    </row>
    <row r="5" spans="1:3" ht="26.4" x14ac:dyDescent="0.3">
      <c r="A5" s="14">
        <v>4</v>
      </c>
      <c r="B5" s="14" t="s">
        <v>587</v>
      </c>
      <c r="C5" s="14" t="s">
        <v>588</v>
      </c>
    </row>
    <row r="6" spans="1:3" x14ac:dyDescent="0.3">
      <c r="A6" s="14">
        <v>5</v>
      </c>
      <c r="B6" s="14" t="s">
        <v>589</v>
      </c>
      <c r="C6" s="14" t="s">
        <v>590</v>
      </c>
    </row>
    <row r="7" spans="1:3" x14ac:dyDescent="0.3">
      <c r="A7" s="14">
        <v>6</v>
      </c>
      <c r="B7" s="14" t="s">
        <v>591</v>
      </c>
      <c r="C7" s="14" t="s">
        <v>592</v>
      </c>
    </row>
    <row r="8" spans="1:3" ht="26.4" x14ac:dyDescent="0.3">
      <c r="A8" s="14">
        <v>7</v>
      </c>
      <c r="B8" s="14" t="s">
        <v>593</v>
      </c>
      <c r="C8" s="14" t="s">
        <v>594</v>
      </c>
    </row>
    <row r="9" spans="1:3" ht="26.4" x14ac:dyDescent="0.3">
      <c r="A9" s="14">
        <v>8</v>
      </c>
      <c r="B9" s="14" t="s">
        <v>595</v>
      </c>
      <c r="C9" s="14"/>
    </row>
    <row r="10" spans="1:3" x14ac:dyDescent="0.3">
      <c r="A10" s="14">
        <v>9</v>
      </c>
      <c r="B10" s="14" t="s">
        <v>596</v>
      </c>
      <c r="C10" s="14" t="s">
        <v>597</v>
      </c>
    </row>
    <row r="11" spans="1:3" x14ac:dyDescent="0.3">
      <c r="A11" s="14">
        <v>10</v>
      </c>
      <c r="B11" s="14" t="s">
        <v>598</v>
      </c>
      <c r="C11" s="14" t="s">
        <v>599</v>
      </c>
    </row>
    <row r="12" spans="1:3" x14ac:dyDescent="0.3">
      <c r="A12" s="14">
        <v>11</v>
      </c>
      <c r="B12" s="14" t="s">
        <v>600</v>
      </c>
      <c r="C12" s="14" t="s">
        <v>601</v>
      </c>
    </row>
    <row r="13" spans="1:3" ht="26.4" x14ac:dyDescent="0.3">
      <c r="A13" s="14">
        <v>12</v>
      </c>
      <c r="B13" s="14" t="s">
        <v>602</v>
      </c>
      <c r="C13" s="14"/>
    </row>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1"/>
  <sheetViews>
    <sheetView zoomScaleNormal="100" workbookViewId="0"/>
  </sheetViews>
  <sheetFormatPr defaultColWidth="8.6640625" defaultRowHeight="14.4" x14ac:dyDescent="0.3"/>
  <cols>
    <col min="1" max="1" width="7" customWidth="1"/>
    <col min="2" max="2" width="44" customWidth="1"/>
    <col min="3" max="3" width="100" customWidth="1"/>
  </cols>
  <sheetData>
    <row r="1" spans="1:3" ht="30" customHeight="1" x14ac:dyDescent="0.3">
      <c r="A1" s="5" t="s">
        <v>579</v>
      </c>
      <c r="B1" s="5" t="s">
        <v>603</v>
      </c>
      <c r="C1" s="5" t="s">
        <v>604</v>
      </c>
    </row>
    <row r="2" spans="1:3" x14ac:dyDescent="0.3">
      <c r="A2" s="14" t="s">
        <v>605</v>
      </c>
      <c r="B2" s="14" t="s">
        <v>606</v>
      </c>
      <c r="C2" s="14" t="s">
        <v>607</v>
      </c>
    </row>
    <row r="3" spans="1:3" x14ac:dyDescent="0.3">
      <c r="A3" s="14" t="s">
        <v>608</v>
      </c>
      <c r="B3" s="14" t="s">
        <v>609</v>
      </c>
      <c r="C3" s="14" t="s">
        <v>610</v>
      </c>
    </row>
    <row r="4" spans="1:3" x14ac:dyDescent="0.3">
      <c r="A4" s="14" t="s">
        <v>611</v>
      </c>
      <c r="B4" s="14" t="s">
        <v>612</v>
      </c>
      <c r="C4" s="14" t="s">
        <v>613</v>
      </c>
    </row>
    <row r="5" spans="1:3" x14ac:dyDescent="0.3">
      <c r="A5" s="14" t="s">
        <v>614</v>
      </c>
      <c r="B5" s="14" t="s">
        <v>615</v>
      </c>
      <c r="C5" s="14" t="s">
        <v>616</v>
      </c>
    </row>
    <row r="6" spans="1:3" x14ac:dyDescent="0.3">
      <c r="A6" s="14" t="s">
        <v>617</v>
      </c>
      <c r="B6" s="14" t="s">
        <v>618</v>
      </c>
      <c r="C6" s="14" t="s">
        <v>619</v>
      </c>
    </row>
    <row r="7" spans="1:3" x14ac:dyDescent="0.3">
      <c r="A7" s="14" t="s">
        <v>620</v>
      </c>
      <c r="B7" s="14" t="s">
        <v>621</v>
      </c>
      <c r="C7" s="14" t="s">
        <v>622</v>
      </c>
    </row>
    <row r="8" spans="1:3" ht="39.6" x14ac:dyDescent="0.3">
      <c r="A8" s="14" t="s">
        <v>623</v>
      </c>
      <c r="B8" s="14" t="s">
        <v>624</v>
      </c>
      <c r="C8" s="14" t="s">
        <v>625</v>
      </c>
    </row>
    <row r="9" spans="1:3" ht="26.4" x14ac:dyDescent="0.3">
      <c r="A9" s="14" t="s">
        <v>626</v>
      </c>
      <c r="B9" s="14" t="s">
        <v>627</v>
      </c>
      <c r="C9" s="14" t="s">
        <v>628</v>
      </c>
    </row>
    <row r="10" spans="1:3" x14ac:dyDescent="0.3">
      <c r="A10" s="14" t="s">
        <v>629</v>
      </c>
      <c r="B10" s="14" t="s">
        <v>630</v>
      </c>
      <c r="C10" s="14" t="s">
        <v>631</v>
      </c>
    </row>
    <row r="11" spans="1:3" x14ac:dyDescent="0.3">
      <c r="A11" s="14" t="s">
        <v>632</v>
      </c>
      <c r="B11" s="14" t="s">
        <v>633</v>
      </c>
      <c r="C11" s="14" t="s">
        <v>634</v>
      </c>
    </row>
    <row r="13" spans="1:3" x14ac:dyDescent="0.3">
      <c r="A13" s="4" t="s">
        <v>635</v>
      </c>
    </row>
    <row r="14" spans="1:3" x14ac:dyDescent="0.3">
      <c r="B14" s="15" t="s">
        <v>636</v>
      </c>
    </row>
    <row r="15" spans="1:3" x14ac:dyDescent="0.3">
      <c r="B15" s="15" t="s">
        <v>637</v>
      </c>
    </row>
    <row r="16" spans="1:3" x14ac:dyDescent="0.3">
      <c r="B16" s="15" t="s">
        <v>638</v>
      </c>
    </row>
    <row r="17" spans="2:2" x14ac:dyDescent="0.3">
      <c r="B17" s="15" t="s">
        <v>639</v>
      </c>
    </row>
    <row r="18" spans="2:2" x14ac:dyDescent="0.3">
      <c r="B18" s="15" t="s">
        <v>640</v>
      </c>
    </row>
    <row r="19" spans="2:2" x14ac:dyDescent="0.3">
      <c r="B19" s="15" t="s">
        <v>641</v>
      </c>
    </row>
    <row r="20" spans="2:2" x14ac:dyDescent="0.3">
      <c r="B20" s="15" t="s">
        <v>642</v>
      </c>
    </row>
    <row r="21" spans="2:2" x14ac:dyDescent="0.3">
      <c r="B21" s="15" t="s">
        <v>643</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D9B3AB9FC51D4FB599EDC4CE71E116" ma:contentTypeVersion="35" ma:contentTypeDescription="Create a new document." ma:contentTypeScope="" ma:versionID="47d149e96691d23a7d3bfe90bbe670b9">
  <xsd:schema xmlns:xsd="http://www.w3.org/2001/XMLSchema" xmlns:xs="http://www.w3.org/2001/XMLSchema" xmlns:p="http://schemas.microsoft.com/office/2006/metadata/properties" xmlns:ns2="3ab63ab4-5b22-4e6f-b8ec-12e487eceaf2" xmlns:ns3="63b81ecd-c831-4f3d-90e0-9269c4be4ee8" targetNamespace="http://schemas.microsoft.com/office/2006/metadata/properties" ma:root="true" ma:fieldsID="b3ae97c2fe792bc98b0a023b22868c9b" ns2:_="" ns3:_="">
    <xsd:import namespace="3ab63ab4-5b22-4e6f-b8ec-12e487eceaf2"/>
    <xsd:import namespace="63b81ecd-c831-4f3d-90e0-9269c4be4ee8"/>
    <xsd:element name="properties">
      <xsd:complexType>
        <xsd:sequence>
          <xsd:element name="documentManagement">
            <xsd:complexType>
              <xsd:all>
                <xsd:element ref="ns2:Client" minOccurs="0"/>
                <xsd:element ref="ns2:Source" minOccurs="0"/>
                <xsd:element ref="ns2:Language" minOccurs="0"/>
                <xsd:element ref="ns2:Seats" minOccurs="0"/>
                <xsd:element ref="ns2:Won_x003f_" minOccurs="0"/>
                <xsd:element ref="ns2:MediaServiceMetadata" minOccurs="0"/>
                <xsd:element ref="ns2:MediaServiceFastMetadata" minOccurs="0"/>
                <xsd:element ref="ns2:MediaServiceAutoKeyPoints" minOccurs="0"/>
                <xsd:element ref="ns2:MediaServiceKeyPoints" minOccurs="0"/>
                <xsd:element ref="ns3:TaxKeywordTaxHTField" minOccurs="0"/>
                <xsd:element ref="ns3:TaxCatchAll" minOccurs="0"/>
                <xsd:element ref="ns2:e7dfdafd009e4bd18a63e03da516ce29" minOccurs="0"/>
                <xsd:element ref="ns3:SharedWithUsers" minOccurs="0"/>
                <xsd:element ref="ns3:SharedWithDetails" minOccurs="0"/>
                <xsd:element ref="ns2:LastName" minOccurs="0"/>
                <xsd:element ref="ns2:Email" minOccurs="0"/>
                <xsd:element ref="ns2:TenantName" minOccurs="0"/>
                <xsd:element ref="ns2:TenantID" minOccurs="0"/>
                <xsd:element ref="ns2:Address" minOccurs="0"/>
                <xsd:element ref="ns2:Client_x0020_Phone"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b63ab4-5b22-4e6f-b8ec-12e487eceaf2" elementFormDefault="qualified">
    <xsd:import namespace="http://schemas.microsoft.com/office/2006/documentManagement/types"/>
    <xsd:import namespace="http://schemas.microsoft.com/office/infopath/2007/PartnerControls"/>
    <xsd:element name="Client" ma:index="2" nillable="true" ma:displayName="Client" ma:internalName="Client" ma:readOnly="false">
      <xsd:simpleType>
        <xsd:restriction base="dms:Text">
          <xsd:maxLength value="255"/>
        </xsd:restriction>
      </xsd:simpleType>
    </xsd:element>
    <xsd:element name="Source" ma:index="3" nillable="true" ma:displayName="Source" ma:format="Dropdown" ma:internalName="Source" ma:readOnly="false">
      <xsd:simpleType>
        <xsd:restriction base="dms:Choice">
          <xsd:enumeration value="EXS03"/>
          <xsd:enumeration value="EXS07"/>
          <xsd:enumeration value="EXS10"/>
          <xsd:enumeration value="EXS13"/>
          <xsd:enumeration value="G Suite"/>
          <xsd:enumeration value="Hosted EX"/>
          <xsd:enumeration value="IMAP"/>
        </xsd:restriction>
      </xsd:simpleType>
    </xsd:element>
    <xsd:element name="Language" ma:index="4" nillable="true" ma:displayName="Language" ma:format="Dropdown" ma:internalName="Language" ma:readOnly="false">
      <xsd:simpleType>
        <xsd:restriction base="dms:Choice">
          <xsd:enumeration value="English"/>
          <xsd:enumeration value="Russian"/>
        </xsd:restriction>
      </xsd:simpleType>
    </xsd:element>
    <xsd:element name="Seats" ma:index="5" nillable="true" ma:displayName="Seats" ma:internalName="Seats" ma:readOnly="false">
      <xsd:simpleType>
        <xsd:restriction base="dms:Number"/>
      </xsd:simpleType>
    </xsd:element>
    <xsd:element name="Won_x003f_" ma:index="6" nillable="true" ma:displayName="Won?" ma:default="1" ma:internalName="Won_x003f_" ma:readOnly="false">
      <xsd:simpleType>
        <xsd:restriction base="dms:Boolea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e7dfdafd009e4bd18a63e03da516ce29" ma:index="21" nillable="true" ma:taxonomy="true" ma:internalName="e7dfdafd009e4bd18a63e03da516ce29" ma:taxonomyFieldName="Area" ma:displayName="Area" ma:readOnly="false" ma:default="" ma:fieldId="{e7dfdafd-009e-4bd1-8a63-e03da516ce29}" ma:taxonomyMulti="true" ma:sspId="48b5e5af-a980-41f1-8e1a-4e0c147cb6ef" ma:termSetId="ef2c2eb5-fcbe-4ee0-b2ac-b4a0e1701304" ma:anchorId="00000000-0000-0000-0000-000000000000" ma:open="true" ma:isKeyword="false">
      <xsd:complexType>
        <xsd:sequence>
          <xsd:element ref="pc:Terms" minOccurs="0" maxOccurs="1"/>
        </xsd:sequence>
      </xsd:complexType>
    </xsd:element>
    <xsd:element name="LastName" ma:index="24" nillable="true" ma:displayName="Client Contact" ma:description="Primary Contact Person First and Last Name" ma:format="Dropdown" ma:internalName="LastName">
      <xsd:simpleType>
        <xsd:restriction base="dms:Text">
          <xsd:maxLength value="50"/>
        </xsd:restriction>
      </xsd:simpleType>
    </xsd:element>
    <xsd:element name="Email" ma:index="25" nillable="true" ma:displayName="Email" ma:description="Primary Contact Person Email Address" ma:format="Dropdown" ma:internalName="Email">
      <xsd:simpleType>
        <xsd:restriction base="dms:Text">
          <xsd:maxLength value="255"/>
        </xsd:restriction>
      </xsd:simpleType>
    </xsd:element>
    <xsd:element name="TenantName" ma:index="26" nillable="true" ma:displayName="Tenant Name" ma:format="Dropdown" ma:internalName="TenantName">
      <xsd:simpleType>
        <xsd:restriction base="dms:Text">
          <xsd:maxLength value="50"/>
        </xsd:restriction>
      </xsd:simpleType>
    </xsd:element>
    <xsd:element name="TenantID" ma:index="27" nillable="true" ma:displayName="Tenant ID" ma:format="Dropdown" ma:internalName="TenantID">
      <xsd:simpleType>
        <xsd:restriction base="dms:Text">
          <xsd:maxLength value="40"/>
        </xsd:restriction>
      </xsd:simpleType>
    </xsd:element>
    <xsd:element name="Address" ma:index="28" nillable="true" ma:displayName="Address" ma:format="Dropdown" ma:internalName="Address">
      <xsd:simpleType>
        <xsd:restriction base="dms:Text">
          <xsd:maxLength value="255"/>
        </xsd:restriction>
      </xsd:simpleType>
    </xsd:element>
    <xsd:element name="Client_x0020_Phone" ma:index="29" nillable="true" ma:displayName="Client Phone" ma:internalName="Client_x0020_Phone">
      <xsd:simpleType>
        <xsd:restriction base="dms:Text">
          <xsd:maxLength value="20"/>
        </xsd:restriction>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48b5e5af-a980-41f1-8e1a-4e0c147cb6ef" ma:termSetId="09814cd3-568e-fe90-9814-8d621ff8fb84" ma:anchorId="fba54fb3-c3e1-fe81-a776-ca4b69148c4d" ma:open="true" ma:isKeyword="false">
      <xsd:complexType>
        <xsd:sequence>
          <xsd:element ref="pc:Terms" minOccurs="0" maxOccurs="1"/>
        </xsd:sequence>
      </xsd:complex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b81ecd-c831-4f3d-90e0-9269c4be4ee8" elementFormDefault="qualified">
    <xsd:import namespace="http://schemas.microsoft.com/office/2006/documentManagement/types"/>
    <xsd:import namespace="http://schemas.microsoft.com/office/infopath/2007/PartnerControls"/>
    <xsd:element name="TaxKeywordTaxHTField" ma:index="18" nillable="true" ma:taxonomy="true" ma:internalName="TaxKeywordTaxHTField" ma:taxonomyFieldName="TaxKeyword" ma:displayName="Enterprise Keywords" ma:readOnly="false" ma:fieldId="{23f27201-bee3-471e-b2e7-b64fd8b7ca38}" ma:taxonomyMulti="true" ma:sspId="48b5e5af-a980-41f1-8e1a-4e0c147cb6ef" ma:termSetId="00000000-0000-0000-0000-000000000000" ma:anchorId="00000000-0000-0000-0000-000000000000" ma:open="true" ma:isKeyword="true">
      <xsd:complexType>
        <xsd:sequence>
          <xsd:element ref="pc:Terms" minOccurs="0" maxOccurs="1"/>
        </xsd:sequence>
      </xsd:complexType>
    </xsd:element>
    <xsd:element name="TaxCatchAll" ma:index="19" nillable="true" ma:displayName="Taxonomy Catch All Column" ma:hidden="true" ma:list="{c47697e6-5bf9-4b7f-b0be-a25966b28409}" ma:internalName="TaxCatchAll" ma:readOnly="false" ma:showField="CatchAllData" ma:web="63b81ecd-c831-4f3d-90e0-9269c4be4ee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Won_x003f_ xmlns="3ab63ab4-5b22-4e6f-b8ec-12e487eceaf2">true</Won_x003f_>
    <e7dfdafd009e4bd18a63e03da516ce29 xmlns="3ab63ab4-5b22-4e6f-b8ec-12e487eceaf2">
      <Terms xmlns="http://schemas.microsoft.com/office/infopath/2007/PartnerControls"/>
    </e7dfdafd009e4bd18a63e03da516ce29>
    <Address xmlns="3ab63ab4-5b22-4e6f-b8ec-12e487eceaf2">4307 E Yellowstone Pl, Chandler, AZ, 85249-0510</Address>
    <Seats xmlns="3ab63ab4-5b22-4e6f-b8ec-12e487eceaf2" xsi:nil="true"/>
    <TaxKeywordTaxHTField xmlns="63b81ecd-c831-4f3d-90e0-9269c4be4ee8">
      <Terms xmlns="http://schemas.microsoft.com/office/infopath/2007/PartnerControls"/>
    </TaxKeywordTaxHTField>
    <lcf76f155ced4ddcb4097134ff3c332f xmlns="3ab63ab4-5b22-4e6f-b8ec-12e487eceaf2">
      <Terms xmlns="http://schemas.microsoft.com/office/infopath/2007/PartnerControls"/>
    </lcf76f155ced4ddcb4097134ff3c332f>
    <TaxCatchAll xmlns="63b81ecd-c831-4f3d-90e0-9269c4be4ee8" xsi:nil="true"/>
    <LastName xmlns="3ab63ab4-5b22-4e6f-b8ec-12e487eceaf2">Dhaval Ghinaiya</LastName>
    <Email xmlns="3ab63ab4-5b22-4e6f-b8ec-12e487eceaf2">dhavalg@jbrrothers.com</Email>
    <Source xmlns="3ab63ab4-5b22-4e6f-b8ec-12e487eceaf2" xsi:nil="true"/>
    <TenantName xmlns="3ab63ab4-5b22-4e6f-b8ec-12e487eceaf2">JBrothersInvestments.onmicrosoft.com</TenantName>
    <Language xmlns="3ab63ab4-5b22-4e6f-b8ec-12e487eceaf2">English</Language>
    <Client xmlns="3ab63ab4-5b22-4e6f-b8ec-12e487eceaf2">J Brothers Investments LLC</Client>
    <Client_x0020_Phone xmlns="3ab63ab4-5b22-4e6f-b8ec-12e487eceaf2">602-587-9012</Client_x0020_Phone>
    <TenantID xmlns="3ab63ab4-5b22-4e6f-b8ec-12e487eceaf2">31b84f58-7ea1-43fd-9e34-6d19e7ea11dd</TenantID>
  </documentManagement>
</p:properties>
</file>

<file path=customXml/itemProps1.xml><?xml version="1.0" encoding="utf-8"?>
<ds:datastoreItem xmlns:ds="http://schemas.openxmlformats.org/officeDocument/2006/customXml" ds:itemID="{5BBF0A36-E394-40FF-BEF1-17F214F09A16}">
  <ds:schemaRefs>
    <ds:schemaRef ds:uri="http://schemas.microsoft.com/sharepoint/v3/contenttype/forms"/>
  </ds:schemaRefs>
</ds:datastoreItem>
</file>

<file path=customXml/itemProps2.xml><?xml version="1.0" encoding="utf-8"?>
<ds:datastoreItem xmlns:ds="http://schemas.openxmlformats.org/officeDocument/2006/customXml" ds:itemID="{195091B0-5C5A-46E6-A049-08BF58681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b63ab4-5b22-4e6f-b8ec-12e487eceaf2"/>
    <ds:schemaRef ds:uri="63b81ecd-c831-4f3d-90e0-9269c4be4e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8D1B87-C07D-44DC-B0DB-CB447127BF7D}">
  <ds:schemaRefs>
    <ds:schemaRef ds:uri="http://schemas.microsoft.com/office/2006/documentManagement/types"/>
    <ds:schemaRef ds:uri="http://www.w3.org/XML/1998/namespace"/>
    <ds:schemaRef ds:uri="63b81ecd-c831-4f3d-90e0-9269c4be4ee8"/>
    <ds:schemaRef ds:uri="http://schemas.microsoft.com/office/2006/metadata/properties"/>
    <ds:schemaRef ds:uri="3ab63ab4-5b22-4e6f-b8ec-12e487eceaf2"/>
    <ds:schemaRef ds:uri="http://schemas.microsoft.com/office/infopath/2007/PartnerControls"/>
    <ds:schemaRef ds:uri="http://purl.org/dc/terms/"/>
    <ds:schemaRef ds:uri="http://purl.org/dc/dcmitype/"/>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Findings</vt:lpstr>
      <vt:lpstr>Roadmap</vt:lpstr>
      <vt:lpstr>Domains</vt:lpstr>
      <vt:lpstr>Secure Score</vt:lpstr>
      <vt:lpstr>Working well</vt:lpstr>
      <vt:lpstr>Verification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mike@o365hq.com;da@o365hq.com</dc:creator>
  <dc:description/>
  <cp:lastModifiedBy>Mike Mackey</cp:lastModifiedBy>
  <cp:revision>0</cp:revision>
  <dcterms:created xsi:type="dcterms:W3CDTF">2026-09-03T16:48:24Z</dcterms:created>
  <dcterms:modified xsi:type="dcterms:W3CDTF">2026-09-10T00:42:10Z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0x010100E6D9B3AB9FC51D4FB599EDC4CE71E116</vt:lpwstr>
  </property>
  <property fmtid="{D5CDD505-2E9C-101B-9397-08002B2CF9AE}" pid="3" name="TaxKeyword">
    <vt:lpwstr/>
  </property>
  <property fmtid="{D5CDD505-2E9C-101B-9397-08002B2CF9AE}" pid="4" name="MediaServiceImageTags">
    <vt:lpwstr/>
  </property>
  <property fmtid="{D5CDD505-2E9C-101B-9397-08002B2CF9AE}" pid="5" name="Area">
    <vt:lpwstr/>
  </property>
</Properties>
</file>